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taylor/Desktop/"/>
    </mc:Choice>
  </mc:AlternateContent>
  <xr:revisionPtr revIDLastSave="0" documentId="8_{EF804679-6392-B44E-9E7A-909FD439C010}" xr6:coauthVersionLast="36" xr6:coauthVersionMax="36" xr10:uidLastSave="{00000000-0000-0000-0000-000000000000}"/>
  <bookViews>
    <workbookView xWindow="3440" yWindow="1400" windowWidth="25360" windowHeight="13640" xr2:uid="{3F389EC8-A622-9749-8FAD-140917CA0F21}"/>
  </bookViews>
  <sheets>
    <sheet name="March" sheetId="2" r:id="rId1"/>
    <sheet name="Jan-Feb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2" l="1"/>
  <c r="H48" i="2"/>
  <c r="G48" i="2"/>
  <c r="G97" i="2"/>
  <c r="I17" i="2"/>
  <c r="H17" i="2"/>
  <c r="G17" i="2"/>
  <c r="I93" i="2"/>
  <c r="I97" i="2" s="1"/>
  <c r="H93" i="2"/>
  <c r="H97" i="2" s="1"/>
  <c r="I81" i="2"/>
  <c r="H81" i="2"/>
  <c r="I71" i="2"/>
  <c r="H71" i="2"/>
  <c r="H83" i="2" s="1"/>
  <c r="G71" i="2"/>
  <c r="I54" i="2"/>
  <c r="I36" i="2"/>
  <c r="H36" i="2"/>
  <c r="G36" i="2"/>
  <c r="I31" i="2"/>
  <c r="H31" i="2"/>
  <c r="G31" i="2"/>
  <c r="I24" i="2"/>
  <c r="G24" i="2"/>
  <c r="I20" i="2"/>
  <c r="H20" i="2"/>
  <c r="G20" i="2"/>
  <c r="I9" i="2"/>
  <c r="J98" i="2"/>
  <c r="J96" i="2"/>
  <c r="J95" i="2"/>
  <c r="J94" i="2"/>
  <c r="J92" i="2"/>
  <c r="J91" i="2"/>
  <c r="J90" i="2"/>
  <c r="J88" i="2"/>
  <c r="J87" i="2"/>
  <c r="J86" i="2"/>
  <c r="K86" i="2" s="1"/>
  <c r="J85" i="2"/>
  <c r="K85" i="2" s="1"/>
  <c r="J82" i="2"/>
  <c r="K82" i="2" s="1"/>
  <c r="J80" i="2"/>
  <c r="K80" i="2" s="1"/>
  <c r="J79" i="2"/>
  <c r="K79" i="2" s="1"/>
  <c r="J78" i="2"/>
  <c r="J77" i="2"/>
  <c r="K77" i="2" s="1"/>
  <c r="J75" i="2"/>
  <c r="J74" i="2"/>
  <c r="K74" i="2" s="1"/>
  <c r="J73" i="2"/>
  <c r="K73" i="2" s="1"/>
  <c r="J72" i="2"/>
  <c r="J70" i="2"/>
  <c r="J69" i="2"/>
  <c r="J67" i="2"/>
  <c r="J66" i="2"/>
  <c r="J65" i="2"/>
  <c r="K65" i="2" s="1"/>
  <c r="J64" i="2"/>
  <c r="J63" i="2"/>
  <c r="J62" i="2"/>
  <c r="J61" i="2"/>
  <c r="J60" i="2"/>
  <c r="J59" i="2"/>
  <c r="J58" i="2"/>
  <c r="J57" i="2"/>
  <c r="J56" i="2"/>
  <c r="J53" i="2"/>
  <c r="J52" i="2"/>
  <c r="K52" i="2" s="1"/>
  <c r="J51" i="2"/>
  <c r="J50" i="2"/>
  <c r="J47" i="2"/>
  <c r="J46" i="2"/>
  <c r="K46" i="2" s="1"/>
  <c r="J45" i="2"/>
  <c r="J44" i="2"/>
  <c r="J42" i="2"/>
  <c r="J41" i="2"/>
  <c r="J35" i="2"/>
  <c r="J34" i="2"/>
  <c r="J33" i="2"/>
  <c r="J30" i="2"/>
  <c r="J29" i="2"/>
  <c r="J28" i="2"/>
  <c r="J27" i="2"/>
  <c r="J26" i="2"/>
  <c r="J23" i="2"/>
  <c r="J22" i="2"/>
  <c r="J19" i="2"/>
  <c r="J13" i="2"/>
  <c r="K13" i="2" s="1"/>
  <c r="J12" i="2"/>
  <c r="K12" i="2" s="1"/>
  <c r="J8" i="2"/>
  <c r="J7" i="2"/>
  <c r="J6" i="2"/>
  <c r="L93" i="2"/>
  <c r="L97" i="2" s="1"/>
  <c r="G93" i="2"/>
  <c r="L81" i="2"/>
  <c r="L83" i="2" s="1"/>
  <c r="G81" i="2"/>
  <c r="L54" i="2"/>
  <c r="H54" i="2"/>
  <c r="G54" i="2"/>
  <c r="L48" i="2"/>
  <c r="H43" i="2"/>
  <c r="G43" i="2"/>
  <c r="L36" i="2"/>
  <c r="L24" i="2"/>
  <c r="H24" i="2"/>
  <c r="L20" i="2"/>
  <c r="L17" i="2"/>
  <c r="H9" i="2"/>
  <c r="G9" i="2"/>
  <c r="I86" i="1"/>
  <c r="I84" i="1"/>
  <c r="I83" i="1"/>
  <c r="I82" i="1"/>
  <c r="K81" i="1"/>
  <c r="K85" i="1" s="1"/>
  <c r="H81" i="1"/>
  <c r="H85" i="1" s="1"/>
  <c r="G81" i="1"/>
  <c r="G85" i="1" s="1"/>
  <c r="I80" i="1"/>
  <c r="I79" i="1"/>
  <c r="I78" i="1"/>
  <c r="I76" i="1"/>
  <c r="I75" i="1"/>
  <c r="I74" i="1"/>
  <c r="J74" i="1" s="1"/>
  <c r="I73" i="1"/>
  <c r="J73" i="1" s="1"/>
  <c r="I70" i="1"/>
  <c r="J70" i="1" s="1"/>
  <c r="K69" i="1"/>
  <c r="K71" i="1" s="1"/>
  <c r="H69" i="1"/>
  <c r="G69" i="1"/>
  <c r="I68" i="1"/>
  <c r="J68" i="1" s="1"/>
  <c r="I67" i="1"/>
  <c r="J67" i="1" s="1"/>
  <c r="I66" i="1"/>
  <c r="I65" i="1"/>
  <c r="J65" i="1" s="1"/>
  <c r="I63" i="1"/>
  <c r="I62" i="1"/>
  <c r="J62" i="1" s="1"/>
  <c r="I61" i="1"/>
  <c r="J61" i="1" s="1"/>
  <c r="I60" i="1"/>
  <c r="I59" i="1"/>
  <c r="J59" i="1" s="1"/>
  <c r="I58" i="1"/>
  <c r="I57" i="1"/>
  <c r="J57" i="1" s="1"/>
  <c r="I56" i="1"/>
  <c r="I55" i="1"/>
  <c r="I54" i="1"/>
  <c r="I53" i="1"/>
  <c r="I52" i="1"/>
  <c r="I51" i="1"/>
  <c r="I50" i="1"/>
  <c r="I49" i="1"/>
  <c r="I48" i="1"/>
  <c r="K46" i="1"/>
  <c r="H46" i="1"/>
  <c r="G46" i="1"/>
  <c r="I45" i="1"/>
  <c r="I44" i="1"/>
  <c r="J44" i="1" s="1"/>
  <c r="I43" i="1"/>
  <c r="K41" i="1"/>
  <c r="I40" i="1"/>
  <c r="I39" i="1"/>
  <c r="J39" i="1" s="1"/>
  <c r="H38" i="1"/>
  <c r="H41" i="1" s="1"/>
  <c r="G38" i="1"/>
  <c r="G41" i="1" s="1"/>
  <c r="I37" i="1"/>
  <c r="K32" i="1"/>
  <c r="H32" i="1"/>
  <c r="G32" i="1"/>
  <c r="I31" i="1"/>
  <c r="I30" i="1"/>
  <c r="I29" i="1"/>
  <c r="I28" i="1"/>
  <c r="H26" i="1"/>
  <c r="G26" i="1"/>
  <c r="I25" i="1"/>
  <c r="I24" i="1"/>
  <c r="I23" i="1"/>
  <c r="K21" i="1"/>
  <c r="H21" i="1"/>
  <c r="G21" i="1"/>
  <c r="I20" i="1"/>
  <c r="I19" i="1"/>
  <c r="K17" i="1"/>
  <c r="H17" i="1"/>
  <c r="G17" i="1"/>
  <c r="I16" i="1"/>
  <c r="I15" i="1"/>
  <c r="K13" i="1"/>
  <c r="H13" i="1"/>
  <c r="G13" i="1"/>
  <c r="I12" i="1"/>
  <c r="J12" i="1" s="1"/>
  <c r="I11" i="1"/>
  <c r="J11" i="1" s="1"/>
  <c r="H9" i="1"/>
  <c r="G9" i="1"/>
  <c r="I8" i="1"/>
  <c r="I7" i="1"/>
  <c r="I6" i="1"/>
  <c r="I83" i="2" l="1"/>
  <c r="I37" i="2"/>
  <c r="I100" i="2" s="1"/>
  <c r="I101" i="2" s="1"/>
  <c r="J97" i="2"/>
  <c r="K97" i="2" s="1"/>
  <c r="J71" i="2"/>
  <c r="K71" i="2" s="1"/>
  <c r="H99" i="2"/>
  <c r="G83" i="2"/>
  <c r="J54" i="2"/>
  <c r="K54" i="2" s="1"/>
  <c r="J48" i="2"/>
  <c r="K48" i="2" s="1"/>
  <c r="J36" i="2"/>
  <c r="K36" i="2" s="1"/>
  <c r="J31" i="2"/>
  <c r="J24" i="2"/>
  <c r="K24" i="2" s="1"/>
  <c r="J20" i="2"/>
  <c r="J17" i="2"/>
  <c r="K17" i="2" s="1"/>
  <c r="J9" i="2"/>
  <c r="K9" i="2" s="1"/>
  <c r="J93" i="2"/>
  <c r="J81" i="2"/>
  <c r="K81" i="2" s="1"/>
  <c r="J43" i="2"/>
  <c r="G37" i="2"/>
  <c r="L99" i="2"/>
  <c r="H37" i="2"/>
  <c r="L37" i="2"/>
  <c r="I46" i="1"/>
  <c r="J46" i="1" s="1"/>
  <c r="I26" i="1"/>
  <c r="H33" i="1"/>
  <c r="K33" i="1"/>
  <c r="I17" i="1"/>
  <c r="I32" i="1"/>
  <c r="J32" i="1" s="1"/>
  <c r="K87" i="1"/>
  <c r="G33" i="1"/>
  <c r="I38" i="1"/>
  <c r="I85" i="1"/>
  <c r="J85" i="1" s="1"/>
  <c r="I13" i="1"/>
  <c r="J13" i="1" s="1"/>
  <c r="I21" i="1"/>
  <c r="J21" i="1" s="1"/>
  <c r="I9" i="1"/>
  <c r="J9" i="1" s="1"/>
  <c r="I69" i="1"/>
  <c r="J69" i="1" s="1"/>
  <c r="I41" i="1"/>
  <c r="J41" i="1" s="1"/>
  <c r="G71" i="1"/>
  <c r="H71" i="1"/>
  <c r="H87" i="1" s="1"/>
  <c r="I81" i="1"/>
  <c r="H100" i="2" l="1"/>
  <c r="H101" i="2" s="1"/>
  <c r="J83" i="2"/>
  <c r="K83" i="2" s="1"/>
  <c r="G99" i="2"/>
  <c r="G100" i="2" s="1"/>
  <c r="J37" i="2"/>
  <c r="K37" i="2" s="1"/>
  <c r="L100" i="2"/>
  <c r="L101" i="2" s="1"/>
  <c r="K88" i="1"/>
  <c r="K89" i="1" s="1"/>
  <c r="I33" i="1"/>
  <c r="J33" i="1" s="1"/>
  <c r="H88" i="1"/>
  <c r="I71" i="1"/>
  <c r="J71" i="1" s="1"/>
  <c r="G87" i="1"/>
  <c r="J99" i="2" l="1"/>
  <c r="K99" i="2" s="1"/>
  <c r="J100" i="2"/>
  <c r="G101" i="2"/>
  <c r="J101" i="2" s="1"/>
  <c r="I87" i="1"/>
  <c r="J87" i="1" s="1"/>
  <c r="G88" i="1"/>
  <c r="H89" i="1"/>
  <c r="I88" i="1" l="1"/>
  <c r="G89" i="1"/>
  <c r="I89" i="1" l="1"/>
</calcChain>
</file>

<file path=xl/sharedStrings.xml><?xml version="1.0" encoding="utf-8"?>
<sst xmlns="http://schemas.openxmlformats.org/spreadsheetml/2006/main" count="199" uniqueCount="108">
  <si>
    <t>TOTAL</t>
  </si>
  <si>
    <t>Jan 22</t>
  </si>
  <si>
    <t>% of Budget</t>
  </si>
  <si>
    <t>Feb 22</t>
  </si>
  <si>
    <t>Annual Budget</t>
  </si>
  <si>
    <t>Ordinary Income/Expense</t>
  </si>
  <si>
    <t>Income</t>
  </si>
  <si>
    <t>43400 · Direct Public Support</t>
  </si>
  <si>
    <t>43410 · Business &amp; Corporate</t>
  </si>
  <si>
    <t>43450 · Private &amp; Individual</t>
  </si>
  <si>
    <t>46460 · Church</t>
  </si>
  <si>
    <t>Total 43400 · Direct Public Support</t>
  </si>
  <si>
    <t>44500 · Grant Funds Income</t>
  </si>
  <si>
    <t>44510 · BHAP Grant Funds</t>
  </si>
  <si>
    <t>44520 · ESG Grant Funds</t>
  </si>
  <si>
    <t>Total 44500 · Grant Funds Income</t>
  </si>
  <si>
    <t>44800 · Indirect Public Support</t>
  </si>
  <si>
    <t>44815 · Pick.Click.Give</t>
  </si>
  <si>
    <t>44800 · Indirect Public Support - Other</t>
  </si>
  <si>
    <t>Total 44800 · Indirect Public Support</t>
  </si>
  <si>
    <t>45000 · Investments</t>
  </si>
  <si>
    <t>45030 · Interest-Savings, Short-term CD</t>
  </si>
  <si>
    <t>45000 · Investments - Other</t>
  </si>
  <si>
    <t>Total 45000 · Investments</t>
  </si>
  <si>
    <t>46400 · Other Types of Income</t>
  </si>
  <si>
    <t>46435 · Interest Income</t>
  </si>
  <si>
    <t>46450 · OCS Child Reimbursement</t>
  </si>
  <si>
    <t>46400 · Other Types of Income - Other</t>
  </si>
  <si>
    <t>Total 46400 · Other Types of Income</t>
  </si>
  <si>
    <t>47200 · Counseling Income</t>
  </si>
  <si>
    <t>47210 · EFT 3rd-Party Ins. Payments</t>
  </si>
  <si>
    <t>47220 · Client Payments (via Square)</t>
  </si>
  <si>
    <t>47240 · Insurance Payments</t>
  </si>
  <si>
    <t>47200 · Counseling Income - Other</t>
  </si>
  <si>
    <t>Total 47200 · Counseling Income</t>
  </si>
  <si>
    <t>Total Income</t>
  </si>
  <si>
    <t>Expense</t>
  </si>
  <si>
    <t>62100 · Contract Services</t>
  </si>
  <si>
    <t>62110 · Accounting / CPA Fees</t>
  </si>
  <si>
    <t>62120 · Wilson &amp; Wilson</t>
  </si>
  <si>
    <t>Total 62110 · Accounting / CPA Fees</t>
  </si>
  <si>
    <t>62150 · GHAP Billing Service</t>
  </si>
  <si>
    <t>62100 · Contract Services - Other</t>
  </si>
  <si>
    <t>Total 62100 · Contract Services</t>
  </si>
  <si>
    <t>64000 · Insurance</t>
  </si>
  <si>
    <t>65130 · Property Insurance</t>
  </si>
  <si>
    <t>65140 · Workman's Comp. Insurance</t>
  </si>
  <si>
    <t>64000 · Insurance - Other</t>
  </si>
  <si>
    <t>Total 64000 · Insurance</t>
  </si>
  <si>
    <t>65000 · Operations</t>
  </si>
  <si>
    <t>65001 · Advertising</t>
  </si>
  <si>
    <t>65003 · Banking &amp; Finance Charges</t>
  </si>
  <si>
    <t>65005 · Bottled Water Services</t>
  </si>
  <si>
    <t>65007 · Counseling Refunds</t>
  </si>
  <si>
    <t>65010 · Dues &amp; Subscriptions</t>
  </si>
  <si>
    <t>65013 · Fire Inspections &amp; Extinquisher</t>
  </si>
  <si>
    <t>65015 · Licenses &amp; Registrations</t>
  </si>
  <si>
    <t>65020 · Postage, Mailing Service</t>
  </si>
  <si>
    <t>65030 · Printing and Copying</t>
  </si>
  <si>
    <t>65035 · Repairs &amp; Maintenance</t>
  </si>
  <si>
    <t>65038 · Snowplowing</t>
  </si>
  <si>
    <t>65040 · Supplies</t>
  </si>
  <si>
    <t>65050 · Taxes - Property</t>
  </si>
  <si>
    <t>65055 · Taxi Services</t>
  </si>
  <si>
    <t>65060 · Telephone &amp; Internet</t>
  </si>
  <si>
    <t>65065 · Training &amp; Education</t>
  </si>
  <si>
    <t>65070 · Utilities</t>
  </si>
  <si>
    <t>65075 · Electric</t>
  </si>
  <si>
    <t>65080 · Garbage</t>
  </si>
  <si>
    <t>65085 · Heating Fuel</t>
  </si>
  <si>
    <t>65090 · Water &amp; Sewer</t>
  </si>
  <si>
    <t>Total 65070 · Utilities</t>
  </si>
  <si>
    <t>65000 · Operations - Other</t>
  </si>
  <si>
    <t>Total 65000 · Operations</t>
  </si>
  <si>
    <t>66000 · Payroll Expenses</t>
  </si>
  <si>
    <t>66050 · Background Check / Fingerprints</t>
  </si>
  <si>
    <t>66100 · Federal Tax Expense</t>
  </si>
  <si>
    <t>66150 · FUTA</t>
  </si>
  <si>
    <t>66200 · State Unemployement Tax</t>
  </si>
  <si>
    <t>66300 · Wages</t>
  </si>
  <si>
    <t>66370 · Overtime Wages</t>
  </si>
  <si>
    <t>66375 · Hourly Wages</t>
  </si>
  <si>
    <t>66300 · Wages - Other</t>
  </si>
  <si>
    <t>Total 66300 · Wages</t>
  </si>
  <si>
    <t>66350 · Salary</t>
  </si>
  <si>
    <t>66360 · Commissions</t>
  </si>
  <si>
    <t>66385 · Paid Time Off (PTO)</t>
  </si>
  <si>
    <t>Total 66000 · Payroll Expenses</t>
  </si>
  <si>
    <t>68500 · VOID Check</t>
  </si>
  <si>
    <t>Total Expense</t>
  </si>
  <si>
    <t>Net Ordinary Income</t>
  </si>
  <si>
    <t>Net Income</t>
  </si>
  <si>
    <t>Year-To-Date</t>
  </si>
  <si>
    <t>46433 -  Gain on Sale of Assets</t>
  </si>
  <si>
    <t>65045 - Groceries &amp; Misc. for The Door</t>
  </si>
  <si>
    <t>65046 - Office Supplies</t>
  </si>
  <si>
    <t>Total 65040 - Supplies</t>
  </si>
  <si>
    <t xml:space="preserve"> Mar 22</t>
  </si>
  <si>
    <t>65037 -  Shelter Activities</t>
  </si>
  <si>
    <t>46440 - Refunds &amp; Reimbursements</t>
  </si>
  <si>
    <t>62115 -  RJG CPA Firm</t>
  </si>
  <si>
    <t>62116 - RMG Buisness Consulting</t>
  </si>
  <si>
    <t>62130 - Konica Minolta</t>
  </si>
  <si>
    <t>65120 -  Liability &amp; Fraud</t>
  </si>
  <si>
    <t>44501 - Grant Funds - Designated</t>
  </si>
  <si>
    <t>44550 -  Grant Funds - Undesignated</t>
  </si>
  <si>
    <t>44560 - Alyeska Grant Funds</t>
  </si>
  <si>
    <t>44570 - GVEA Good Cents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</si>
</sst>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2"/>
      <color theme="1"/>
      <name val="Calibri"/>
      <family val="2"/>
      <scheme val="minor"/>
    </font>
    <font>
      <b/>
      <sz val="8"/>
      <color rgb="FF323232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1" xfId="0" applyNumberFormat="1" applyFont="1" applyBorder="1"/>
    <xf numFmtId="164" fontId="2" fillId="0" borderId="1" xfId="0" applyNumberFormat="1" applyFont="1" applyBorder="1" applyAlignment="1">
      <alignment horizontal="centerContinuous"/>
    </xf>
    <xf numFmtId="164" fontId="1" fillId="0" borderId="1" xfId="0" applyNumberFormat="1" applyFont="1" applyBorder="1" applyAlignment="1">
      <alignment horizontal="centerContinuous"/>
    </xf>
    <xf numFmtId="10" fontId="1" fillId="0" borderId="1" xfId="0" applyNumberFormat="1" applyFont="1" applyBorder="1" applyAlignment="1">
      <alignment horizontal="centerContinuous"/>
    </xf>
    <xf numFmtId="0" fontId="2" fillId="0" borderId="1" xfId="0" applyFont="1" applyBorder="1"/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/>
    <xf numFmtId="10" fontId="1" fillId="0" borderId="1" xfId="0" applyNumberFormat="1" applyFont="1" applyBorder="1"/>
    <xf numFmtId="0" fontId="1" fillId="0" borderId="1" xfId="0" applyFont="1" applyBorder="1"/>
    <xf numFmtId="0" fontId="1" fillId="0" borderId="1" xfId="0" applyNumberFormat="1" applyFont="1" applyBorder="1"/>
    <xf numFmtId="164" fontId="2" fillId="0" borderId="1" xfId="0" applyNumberFormat="1" applyFont="1" applyBorder="1"/>
    <xf numFmtId="10" fontId="2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812F0F-C946-43F5-86D4-F55142ABB6DD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ABD057-BB3E-40BF-91BD-7A5129DBE1D7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3DA4C9AD-42D5-4653-BED9-89EBE53BA2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023212F5-AE4B-49B5-9955-BFBBB2EDAA5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5C909F-DA59-5E48-8AEC-47024B6F84B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BA360C2-12BD-0A4E-9BD9-4D00BE79DA8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pic>
      <xdr:nvPicPr>
        <xdr:cNvPr id="1025" name="FILTER" hidden="1">
          <a:extLst>
            <a:ext uri="{FF2B5EF4-FFF2-40B4-BE49-F238E27FC236}">
              <a16:creationId xmlns:a16="http://schemas.microsoft.com/office/drawing/2014/main" id="{52CAD523-76B0-FE46-97BA-1DA6AC7BA68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pic>
      <xdr:nvPicPr>
        <xdr:cNvPr id="1026" name="HEADER" hidden="1">
          <a:extLst>
            <a:ext uri="{FF2B5EF4-FFF2-40B4-BE49-F238E27FC236}">
              <a16:creationId xmlns:a16="http://schemas.microsoft.com/office/drawing/2014/main" id="{77F2EDCE-5796-BD4B-9D73-13314DD3EF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0AC93-5584-4811-B8DA-3D65F1BA670C}">
  <dimension ref="A1:L101"/>
  <sheetViews>
    <sheetView tabSelected="1" zoomScale="170" zoomScaleNormal="170" workbookViewId="0">
      <pane xSplit="6" ySplit="2" topLeftCell="G3" activePane="bottomRight" state="frozen"/>
      <selection activeCell="A2" sqref="A2"/>
      <selection pane="topRight" activeCell="G2" sqref="G2"/>
      <selection pane="bottomLeft" activeCell="A3" sqref="A3"/>
      <selection pane="bottomRight" activeCell="J5" sqref="J5"/>
    </sheetView>
  </sheetViews>
  <sheetFormatPr baseColWidth="10" defaultColWidth="8.83203125" defaultRowHeight="12" customHeight="1" x14ac:dyDescent="0.2"/>
  <cols>
    <col min="1" max="5" width="3" style="13" customWidth="1"/>
    <col min="6" max="6" width="27.6640625" style="13" bestFit="1" customWidth="1"/>
    <col min="7" max="7" width="10.5" style="14" customWidth="1"/>
    <col min="8" max="9" width="10.6640625" style="14" customWidth="1"/>
    <col min="10" max="10" width="12" style="14" customWidth="1"/>
    <col min="11" max="11" width="12" style="15" customWidth="1"/>
    <col min="12" max="12" width="12.5" style="14" bestFit="1" customWidth="1"/>
    <col min="13" max="16384" width="8.83203125" style="5"/>
  </cols>
  <sheetData>
    <row r="1" spans="1:12" ht="12" customHeight="1" x14ac:dyDescent="0.2">
      <c r="A1" s="1"/>
      <c r="B1" s="1"/>
      <c r="C1" s="1"/>
      <c r="D1" s="1"/>
      <c r="E1" s="1"/>
      <c r="F1" s="1"/>
      <c r="G1" s="2"/>
      <c r="H1" s="2"/>
      <c r="I1" s="2"/>
      <c r="J1" s="3" t="s">
        <v>0</v>
      </c>
      <c r="K1" s="4"/>
      <c r="L1" s="2"/>
    </row>
    <row r="2" spans="1:12" s="9" customFormat="1" ht="12" customHeight="1" x14ac:dyDescent="0.2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16" t="s">
        <v>97</v>
      </c>
      <c r="J2" s="17" t="s">
        <v>92</v>
      </c>
      <c r="K2" s="8" t="s">
        <v>2</v>
      </c>
      <c r="L2" s="7" t="s">
        <v>4</v>
      </c>
    </row>
    <row r="3" spans="1:12" ht="12" customHeight="1" x14ac:dyDescent="0.2">
      <c r="A3" s="1"/>
      <c r="B3" s="1" t="s">
        <v>5</v>
      </c>
      <c r="C3" s="1"/>
      <c r="D3" s="1"/>
      <c r="E3" s="1"/>
      <c r="F3" s="1"/>
      <c r="G3" s="10"/>
      <c r="H3" s="10"/>
      <c r="I3" s="10"/>
      <c r="J3" s="10"/>
      <c r="K3" s="11"/>
      <c r="L3" s="10"/>
    </row>
    <row r="4" spans="1:12" ht="12" customHeight="1" x14ac:dyDescent="0.2">
      <c r="A4" s="1"/>
      <c r="B4" s="1"/>
      <c r="C4" s="1" t="s">
        <v>6</v>
      </c>
      <c r="D4" s="1"/>
      <c r="E4" s="1"/>
      <c r="F4" s="1"/>
      <c r="G4" s="10"/>
      <c r="H4" s="10"/>
      <c r="I4" s="10"/>
      <c r="J4" s="10"/>
      <c r="K4" s="11"/>
      <c r="L4" s="10"/>
    </row>
    <row r="5" spans="1:12" ht="12" customHeight="1" x14ac:dyDescent="0.2">
      <c r="A5" s="1"/>
      <c r="B5" s="1"/>
      <c r="C5" s="1"/>
      <c r="D5" s="1" t="s">
        <v>7</v>
      </c>
      <c r="E5" s="1"/>
      <c r="F5" s="1"/>
      <c r="G5" s="10"/>
      <c r="H5" s="10"/>
      <c r="I5" s="10"/>
      <c r="J5" s="10"/>
      <c r="K5" s="11"/>
      <c r="L5" s="10"/>
    </row>
    <row r="6" spans="1:12" ht="12" customHeight="1" x14ac:dyDescent="0.2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v>8628.68</v>
      </c>
      <c r="J6" s="10">
        <f>ROUND(G6+H6+I6,5)</f>
        <v>20509.77</v>
      </c>
      <c r="K6" s="11"/>
      <c r="L6" s="10"/>
    </row>
    <row r="7" spans="1:12" ht="12" customHeight="1" x14ac:dyDescent="0.2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v>12116</v>
      </c>
      <c r="J7" s="10">
        <f t="shared" ref="J7:J9" si="0">ROUND(G7+H7+I7,5)</f>
        <v>54909.02</v>
      </c>
      <c r="K7" s="11"/>
      <c r="L7" s="10"/>
    </row>
    <row r="8" spans="1:12" ht="12" customHeight="1" x14ac:dyDescent="0.2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v>350</v>
      </c>
      <c r="J8" s="10">
        <f t="shared" si="0"/>
        <v>1530</v>
      </c>
      <c r="K8" s="11"/>
      <c r="L8" s="10"/>
    </row>
    <row r="9" spans="1:12" ht="12" customHeight="1" x14ac:dyDescent="0.2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ROUND(SUM(I5:I8),5)</f>
        <v>21094.68</v>
      </c>
      <c r="J9" s="10">
        <f t="shared" si="0"/>
        <v>76948.789999999994</v>
      </c>
      <c r="K9" s="11">
        <f>SUM(J9/L9)</f>
        <v>0.30779515999999996</v>
      </c>
      <c r="L9" s="10">
        <v>250000</v>
      </c>
    </row>
    <row r="10" spans="1:12" ht="12" customHeight="1" x14ac:dyDescent="0.2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0"/>
      <c r="K10" s="11"/>
      <c r="L10" s="10"/>
    </row>
    <row r="11" spans="1:12" ht="12" customHeight="1" x14ac:dyDescent="0.2">
      <c r="A11" s="1"/>
      <c r="B11" s="1"/>
      <c r="C11" s="1"/>
      <c r="D11" s="1"/>
      <c r="E11" s="1" t="s">
        <v>104</v>
      </c>
      <c r="F11" s="1"/>
      <c r="G11" s="10"/>
      <c r="H11" s="10"/>
      <c r="I11" s="10"/>
      <c r="J11" s="10"/>
      <c r="K11" s="11"/>
      <c r="L11" s="10"/>
    </row>
    <row r="12" spans="1:12" ht="12" customHeight="1" x14ac:dyDescent="0.2">
      <c r="A12" s="1"/>
      <c r="B12" s="1"/>
      <c r="C12" s="1"/>
      <c r="D12" s="1"/>
      <c r="E12" s="5"/>
      <c r="F12" s="1" t="s">
        <v>13</v>
      </c>
      <c r="G12" s="10">
        <v>0</v>
      </c>
      <c r="H12" s="10">
        <v>61188.5</v>
      </c>
      <c r="I12" s="10">
        <v>39946</v>
      </c>
      <c r="J12" s="10">
        <f t="shared" ref="J12:J17" si="1">ROUND(G12+H12+I12,5)</f>
        <v>101134.5</v>
      </c>
      <c r="K12" s="11">
        <f>SUM(J12/L12)</f>
        <v>0.53369129287598949</v>
      </c>
      <c r="L12" s="10">
        <v>189500</v>
      </c>
    </row>
    <row r="13" spans="1:12" ht="12" customHeight="1" x14ac:dyDescent="0.2">
      <c r="A13" s="1"/>
      <c r="B13" s="1"/>
      <c r="C13" s="1"/>
      <c r="D13" s="1"/>
      <c r="E13" s="5"/>
      <c r="F13" s="1" t="s">
        <v>14</v>
      </c>
      <c r="G13" s="10">
        <v>0</v>
      </c>
      <c r="H13" s="10">
        <v>7454</v>
      </c>
      <c r="I13" s="10">
        <v>5233</v>
      </c>
      <c r="J13" s="10">
        <f t="shared" si="1"/>
        <v>12687</v>
      </c>
      <c r="K13" s="11">
        <f>SUM(J13/L13)</f>
        <v>0.4229</v>
      </c>
      <c r="L13" s="10">
        <v>30000</v>
      </c>
    </row>
    <row r="14" spans="1:12" ht="12" customHeight="1" x14ac:dyDescent="0.2">
      <c r="A14" s="1"/>
      <c r="B14" s="1"/>
      <c r="C14" s="1"/>
      <c r="D14" s="1"/>
      <c r="E14" s="1" t="s">
        <v>105</v>
      </c>
      <c r="F14" s="1"/>
      <c r="G14" s="10"/>
      <c r="H14" s="10"/>
      <c r="I14" s="10"/>
      <c r="J14" s="10"/>
      <c r="K14" s="11"/>
      <c r="L14" s="10"/>
    </row>
    <row r="15" spans="1:12" ht="12" customHeight="1" x14ac:dyDescent="0.2">
      <c r="A15" s="1"/>
      <c r="B15" s="1"/>
      <c r="C15" s="1"/>
      <c r="D15" s="1"/>
      <c r="E15" s="1"/>
      <c r="F15" s="1" t="s">
        <v>106</v>
      </c>
      <c r="G15" s="10"/>
      <c r="H15" s="10"/>
      <c r="I15" s="10"/>
      <c r="J15" s="10"/>
      <c r="K15" s="11"/>
      <c r="L15" s="10"/>
    </row>
    <row r="16" spans="1:12" ht="12" customHeight="1" x14ac:dyDescent="0.2">
      <c r="A16" s="1"/>
      <c r="B16" s="1"/>
      <c r="C16" s="1"/>
      <c r="D16" s="1"/>
      <c r="E16" s="1"/>
      <c r="F16" s="1" t="s">
        <v>107</v>
      </c>
      <c r="G16" s="10"/>
      <c r="H16" s="10"/>
      <c r="I16" s="10">
        <v>650</v>
      </c>
      <c r="J16" s="10"/>
      <c r="K16" s="11"/>
      <c r="L16" s="10"/>
    </row>
    <row r="17" spans="1:12" ht="12" customHeight="1" x14ac:dyDescent="0.2">
      <c r="A17" s="1"/>
      <c r="B17" s="1"/>
      <c r="C17" s="1"/>
      <c r="D17" s="1" t="s">
        <v>15</v>
      </c>
      <c r="E17" s="1"/>
      <c r="F17" s="1"/>
      <c r="G17" s="10">
        <f>ROUND(SUM(G12:G16),5)</f>
        <v>0</v>
      </c>
      <c r="H17" s="10">
        <f t="shared" ref="H17:I17" si="2">ROUND(SUM(H12:H16),5)</f>
        <v>68642.5</v>
      </c>
      <c r="I17" s="10">
        <f t="shared" si="2"/>
        <v>45829</v>
      </c>
      <c r="J17" s="10">
        <f t="shared" si="1"/>
        <v>114471.5</v>
      </c>
      <c r="K17" s="11">
        <f>SUM(J17/L17)</f>
        <v>0.52151025056947609</v>
      </c>
      <c r="L17" s="10">
        <f>ROUND(SUM(L10:L13),5)</f>
        <v>219500</v>
      </c>
    </row>
    <row r="18" spans="1:12" ht="12" customHeight="1" x14ac:dyDescent="0.2">
      <c r="A18" s="1"/>
      <c r="B18" s="1"/>
      <c r="C18" s="1"/>
      <c r="D18" s="1" t="s">
        <v>16</v>
      </c>
      <c r="E18" s="1"/>
      <c r="F18" s="1"/>
      <c r="G18" s="10"/>
      <c r="H18" s="10"/>
      <c r="I18" s="10"/>
      <c r="J18" s="10"/>
      <c r="K18" s="11"/>
      <c r="L18" s="10"/>
    </row>
    <row r="19" spans="1:12" ht="12" customHeight="1" x14ac:dyDescent="0.2">
      <c r="A19" s="1"/>
      <c r="B19" s="1"/>
      <c r="C19" s="1"/>
      <c r="D19" s="1"/>
      <c r="E19" s="1" t="s">
        <v>17</v>
      </c>
      <c r="F19" s="1"/>
      <c r="G19" s="10">
        <v>93</v>
      </c>
      <c r="H19" s="10">
        <v>0</v>
      </c>
      <c r="I19" s="10">
        <v>0</v>
      </c>
      <c r="J19" s="10">
        <f t="shared" ref="J19:J20" si="3">ROUND(G19+H19+I19,5)</f>
        <v>93</v>
      </c>
      <c r="K19" s="11"/>
      <c r="L19" s="10"/>
    </row>
    <row r="20" spans="1:12" ht="12" customHeight="1" x14ac:dyDescent="0.2">
      <c r="A20" s="1"/>
      <c r="B20" s="1"/>
      <c r="C20" s="1"/>
      <c r="D20" s="1" t="s">
        <v>19</v>
      </c>
      <c r="E20" s="1"/>
      <c r="F20" s="1"/>
      <c r="G20" s="10">
        <f>ROUND(SUM(G19:G19),5)</f>
        <v>93</v>
      </c>
      <c r="H20" s="10">
        <f>ROUND(SUM(H19:H19),5)</f>
        <v>0</v>
      </c>
      <c r="I20" s="10">
        <f>ROUND(SUM(I19:I19),5)</f>
        <v>0</v>
      </c>
      <c r="J20" s="10">
        <f t="shared" si="3"/>
        <v>93</v>
      </c>
      <c r="K20" s="11"/>
      <c r="L20" s="10">
        <f>ROUND(SUM(L18:L19),5)</f>
        <v>0</v>
      </c>
    </row>
    <row r="21" spans="1:12" ht="12" customHeight="1" x14ac:dyDescent="0.2">
      <c r="A21" s="1"/>
      <c r="B21" s="1"/>
      <c r="C21" s="1"/>
      <c r="D21" s="1" t="s">
        <v>20</v>
      </c>
      <c r="E21" s="1"/>
      <c r="F21" s="1"/>
      <c r="G21" s="10"/>
      <c r="H21" s="10"/>
      <c r="I21" s="10"/>
      <c r="J21" s="10"/>
      <c r="K21" s="11"/>
      <c r="L21" s="10"/>
    </row>
    <row r="22" spans="1:12" ht="12" customHeight="1" x14ac:dyDescent="0.2">
      <c r="A22" s="1"/>
      <c r="B22" s="1"/>
      <c r="C22" s="1"/>
      <c r="D22" s="1"/>
      <c r="E22" s="1" t="s">
        <v>21</v>
      </c>
      <c r="F22" s="1"/>
      <c r="G22" s="10">
        <v>1.73</v>
      </c>
      <c r="H22" s="10">
        <v>1.2</v>
      </c>
      <c r="I22" s="10">
        <v>1.0900000000000001</v>
      </c>
      <c r="J22" s="10">
        <f t="shared" ref="J22:J24" si="4">ROUND(G22+H22+I22,5)</f>
        <v>4.0199999999999996</v>
      </c>
      <c r="K22" s="11"/>
      <c r="L22" s="10"/>
    </row>
    <row r="23" spans="1:12" ht="12" customHeight="1" x14ac:dyDescent="0.2">
      <c r="A23" s="1"/>
      <c r="B23" s="1"/>
      <c r="C23" s="1"/>
      <c r="D23" s="1"/>
      <c r="E23" s="1" t="s">
        <v>22</v>
      </c>
      <c r="F23" s="1"/>
      <c r="G23" s="10">
        <v>0</v>
      </c>
      <c r="H23" s="10">
        <v>0</v>
      </c>
      <c r="I23" s="10">
        <v>0</v>
      </c>
      <c r="J23" s="10">
        <f t="shared" si="4"/>
        <v>0</v>
      </c>
      <c r="K23" s="11"/>
      <c r="L23" s="10">
        <v>5000.04</v>
      </c>
    </row>
    <row r="24" spans="1:12" ht="12" customHeight="1" x14ac:dyDescent="0.2">
      <c r="A24" s="1"/>
      <c r="B24" s="1"/>
      <c r="C24" s="1"/>
      <c r="D24" s="1" t="s">
        <v>23</v>
      </c>
      <c r="E24" s="1"/>
      <c r="F24" s="1"/>
      <c r="G24" s="10">
        <f>ROUND(SUM(G22:G23),5)</f>
        <v>1.73</v>
      </c>
      <c r="H24" s="10">
        <f>ROUND(SUM(H21:H23),5)</f>
        <v>1.2</v>
      </c>
      <c r="I24" s="10">
        <f>ROUND(SUM(I21:I23),5)</f>
        <v>1.0900000000000001</v>
      </c>
      <c r="J24" s="10">
        <f t="shared" si="4"/>
        <v>4.0199999999999996</v>
      </c>
      <c r="K24" s="11">
        <f>SUM(J24/L24)</f>
        <v>8.0399356805145551E-4</v>
      </c>
      <c r="L24" s="10">
        <f>ROUND(SUM(L21:L23),5)</f>
        <v>5000.04</v>
      </c>
    </row>
    <row r="25" spans="1:12" ht="12" customHeight="1" x14ac:dyDescent="0.2">
      <c r="A25" s="1"/>
      <c r="B25" s="1"/>
      <c r="C25" s="1"/>
      <c r="D25" s="1" t="s">
        <v>24</v>
      </c>
      <c r="E25" s="1"/>
      <c r="F25" s="1"/>
      <c r="G25" s="10"/>
      <c r="H25" s="10"/>
      <c r="I25" s="10"/>
      <c r="J25" s="10"/>
      <c r="K25" s="11"/>
      <c r="L25" s="10"/>
    </row>
    <row r="26" spans="1:12" ht="12" customHeight="1" x14ac:dyDescent="0.2">
      <c r="A26" s="1"/>
      <c r="B26" s="1"/>
      <c r="C26" s="1"/>
      <c r="D26" s="1"/>
      <c r="E26" s="1" t="s">
        <v>93</v>
      </c>
      <c r="F26" s="1"/>
      <c r="G26" s="10">
        <v>40</v>
      </c>
      <c r="H26" s="10">
        <v>0</v>
      </c>
      <c r="I26" s="10">
        <v>50</v>
      </c>
      <c r="J26" s="10">
        <f t="shared" ref="J26:J31" si="5">ROUND(G26+H26+I26,5)</f>
        <v>90</v>
      </c>
      <c r="K26" s="11"/>
      <c r="L26" s="10"/>
    </row>
    <row r="27" spans="1:12" ht="12" customHeight="1" x14ac:dyDescent="0.2">
      <c r="A27" s="1"/>
      <c r="B27" s="1"/>
      <c r="C27" s="1"/>
      <c r="D27" s="1"/>
      <c r="E27" s="1" t="s">
        <v>25</v>
      </c>
      <c r="F27" s="1"/>
      <c r="G27" s="10">
        <v>0.61</v>
      </c>
      <c r="H27" s="10">
        <v>1.3</v>
      </c>
      <c r="I27" s="10">
        <v>22.63</v>
      </c>
      <c r="J27" s="10">
        <f t="shared" si="5"/>
        <v>24.54</v>
      </c>
      <c r="K27" s="11"/>
      <c r="L27" s="10"/>
    </row>
    <row r="28" spans="1:12" ht="12" customHeight="1" x14ac:dyDescent="0.2">
      <c r="A28" s="1"/>
      <c r="B28" s="1"/>
      <c r="C28" s="1"/>
      <c r="D28" s="1"/>
      <c r="E28" s="1" t="s">
        <v>99</v>
      </c>
      <c r="F28" s="1"/>
      <c r="G28" s="10">
        <v>0</v>
      </c>
      <c r="H28" s="10">
        <v>0</v>
      </c>
      <c r="I28" s="10">
        <v>526.76</v>
      </c>
      <c r="J28" s="10">
        <f t="shared" si="5"/>
        <v>526.76</v>
      </c>
      <c r="K28" s="11"/>
      <c r="L28" s="10"/>
    </row>
    <row r="29" spans="1:12" ht="12" customHeight="1" x14ac:dyDescent="0.2">
      <c r="A29" s="1"/>
      <c r="B29" s="1"/>
      <c r="C29" s="1"/>
      <c r="D29" s="1"/>
      <c r="E29" s="1" t="s">
        <v>26</v>
      </c>
      <c r="F29" s="1"/>
      <c r="G29" s="10">
        <v>2430</v>
      </c>
      <c r="H29" s="10">
        <v>0</v>
      </c>
      <c r="I29" s="10">
        <v>972</v>
      </c>
      <c r="J29" s="10">
        <f t="shared" si="5"/>
        <v>3402</v>
      </c>
      <c r="K29" s="11"/>
      <c r="L29" s="10"/>
    </row>
    <row r="30" spans="1:12" ht="12" customHeight="1" x14ac:dyDescent="0.2">
      <c r="A30" s="1"/>
      <c r="B30" s="1"/>
      <c r="C30" s="1"/>
      <c r="D30" s="1"/>
      <c r="E30" s="1" t="s">
        <v>27</v>
      </c>
      <c r="F30" s="1"/>
      <c r="G30" s="10">
        <v>0</v>
      </c>
      <c r="H30" s="10">
        <v>398.27</v>
      </c>
      <c r="I30" s="10">
        <v>0</v>
      </c>
      <c r="J30" s="10">
        <f t="shared" si="5"/>
        <v>398.27</v>
      </c>
      <c r="K30" s="11"/>
      <c r="L30" s="10"/>
    </row>
    <row r="31" spans="1:12" ht="12" customHeight="1" x14ac:dyDescent="0.2">
      <c r="A31" s="1"/>
      <c r="B31" s="1"/>
      <c r="C31" s="1"/>
      <c r="D31" s="1" t="s">
        <v>28</v>
      </c>
      <c r="E31" s="1"/>
      <c r="F31" s="1"/>
      <c r="G31" s="10">
        <f>ROUND(SUM(G26:G30),5)</f>
        <v>2470.61</v>
      </c>
      <c r="H31" s="10">
        <f>ROUND(SUM(H26:H30),5)</f>
        <v>399.57</v>
      </c>
      <c r="I31" s="10">
        <f>ROUND(SUM(I26:I30),5)</f>
        <v>1571.39</v>
      </c>
      <c r="J31" s="10">
        <f t="shared" si="5"/>
        <v>4441.57</v>
      </c>
      <c r="K31" s="11"/>
      <c r="L31" s="10"/>
    </row>
    <row r="32" spans="1:12" ht="12" customHeight="1" x14ac:dyDescent="0.2">
      <c r="A32" s="1"/>
      <c r="B32" s="1"/>
      <c r="C32" s="1"/>
      <c r="D32" s="1" t="s">
        <v>29</v>
      </c>
      <c r="E32" s="1"/>
      <c r="F32" s="1"/>
      <c r="G32" s="10"/>
      <c r="H32" s="10"/>
      <c r="I32" s="10"/>
      <c r="J32" s="10"/>
      <c r="K32" s="11"/>
      <c r="L32" s="10"/>
    </row>
    <row r="33" spans="1:12" ht="12" customHeight="1" x14ac:dyDescent="0.2">
      <c r="A33" s="1"/>
      <c r="B33" s="1"/>
      <c r="C33" s="1"/>
      <c r="D33" s="1"/>
      <c r="E33" s="1" t="s">
        <v>31</v>
      </c>
      <c r="F33" s="1"/>
      <c r="G33" s="10">
        <v>3353.5</v>
      </c>
      <c r="H33" s="10">
        <v>1448.22</v>
      </c>
      <c r="I33" s="10">
        <v>4041.88</v>
      </c>
      <c r="J33" s="10">
        <f t="shared" ref="J33:J37" si="6">ROUND(G33+H33+I33,5)</f>
        <v>8843.6</v>
      </c>
      <c r="K33" s="11"/>
      <c r="L33" s="10"/>
    </row>
    <row r="34" spans="1:12" ht="12" customHeight="1" x14ac:dyDescent="0.2">
      <c r="A34" s="1"/>
      <c r="B34" s="1"/>
      <c r="C34" s="1"/>
      <c r="D34" s="1"/>
      <c r="E34" s="1" t="s">
        <v>32</v>
      </c>
      <c r="F34" s="1"/>
      <c r="G34" s="10">
        <v>11801.57</v>
      </c>
      <c r="H34" s="10">
        <v>21122.6</v>
      </c>
      <c r="I34" s="10">
        <v>9774.75</v>
      </c>
      <c r="J34" s="10">
        <f t="shared" si="6"/>
        <v>42698.92</v>
      </c>
      <c r="K34" s="11"/>
      <c r="L34" s="10"/>
    </row>
    <row r="35" spans="1:12" ht="12" customHeight="1" x14ac:dyDescent="0.2">
      <c r="A35" s="1"/>
      <c r="B35" s="1"/>
      <c r="C35" s="1"/>
      <c r="D35" s="1"/>
      <c r="E35" s="1" t="s">
        <v>33</v>
      </c>
      <c r="F35" s="1"/>
      <c r="G35" s="10">
        <v>0</v>
      </c>
      <c r="H35" s="10">
        <v>0</v>
      </c>
      <c r="I35" s="10">
        <v>0</v>
      </c>
      <c r="J35" s="10">
        <f t="shared" si="6"/>
        <v>0</v>
      </c>
      <c r="K35" s="11"/>
      <c r="L35" s="10">
        <v>192000</v>
      </c>
    </row>
    <row r="36" spans="1:12" ht="12" customHeight="1" x14ac:dyDescent="0.2">
      <c r="A36" s="1"/>
      <c r="B36" s="1"/>
      <c r="C36" s="1"/>
      <c r="D36" s="1" t="s">
        <v>34</v>
      </c>
      <c r="E36" s="1"/>
      <c r="F36" s="1"/>
      <c r="G36" s="10">
        <f>ROUND(SUM(G33:G35),5)</f>
        <v>15155.07</v>
      </c>
      <c r="H36" s="10">
        <f>ROUND(SUM(H33:H35),5)</f>
        <v>22570.82</v>
      </c>
      <c r="I36" s="10">
        <f>ROUND(SUM(I33:I35),5)</f>
        <v>13816.63</v>
      </c>
      <c r="J36" s="10">
        <f t="shared" si="6"/>
        <v>51542.52</v>
      </c>
      <c r="K36" s="11">
        <f>SUM(J36/L36)</f>
        <v>0.268450625</v>
      </c>
      <c r="L36" s="10">
        <f>ROUND(SUM(L32:L35),5)</f>
        <v>192000</v>
      </c>
    </row>
    <row r="37" spans="1:12" ht="12" customHeight="1" x14ac:dyDescent="0.2">
      <c r="A37" s="1"/>
      <c r="B37" s="1"/>
      <c r="C37" s="1" t="s">
        <v>35</v>
      </c>
      <c r="D37" s="1"/>
      <c r="E37" s="1"/>
      <c r="F37" s="1"/>
      <c r="G37" s="10">
        <f>ROUND(G4+G9+G17+G20+G24+G31+G36,5)</f>
        <v>63152.71</v>
      </c>
      <c r="H37" s="10">
        <f>ROUND(H4+H9+H17+H20+H24+H31+H36,5)</f>
        <v>102035.9</v>
      </c>
      <c r="I37" s="10">
        <f>ROUND(I4+I9+I17+I20+I24+I31+I36,5)</f>
        <v>82312.789999999994</v>
      </c>
      <c r="J37" s="10">
        <f t="shared" si="6"/>
        <v>247501.4</v>
      </c>
      <c r="K37" s="11">
        <f>SUM(J37/L37)</f>
        <v>0.37134491394779207</v>
      </c>
      <c r="L37" s="10">
        <f>ROUND(L4+L9+L17+L20+L24+L31+L36,5)</f>
        <v>666500.04</v>
      </c>
    </row>
    <row r="38" spans="1:12" ht="12" customHeight="1" x14ac:dyDescent="0.2">
      <c r="A38" s="1"/>
      <c r="B38" s="1"/>
      <c r="C38" s="1" t="s">
        <v>36</v>
      </c>
      <c r="D38" s="1"/>
      <c r="E38" s="1"/>
      <c r="F38" s="1"/>
      <c r="G38" s="10"/>
      <c r="H38" s="10"/>
      <c r="I38" s="10"/>
      <c r="J38" s="10"/>
      <c r="K38" s="11"/>
      <c r="L38" s="10"/>
    </row>
    <row r="39" spans="1:12" ht="12" customHeight="1" x14ac:dyDescent="0.2">
      <c r="A39" s="1"/>
      <c r="B39" s="1"/>
      <c r="C39" s="1"/>
      <c r="D39" s="1" t="s">
        <v>37</v>
      </c>
      <c r="E39" s="1"/>
      <c r="F39" s="1"/>
      <c r="G39" s="10"/>
      <c r="H39" s="10"/>
      <c r="I39" s="10"/>
      <c r="J39" s="10"/>
      <c r="K39" s="11"/>
      <c r="L39" s="10"/>
    </row>
    <row r="40" spans="1:12" ht="12" customHeight="1" x14ac:dyDescent="0.2">
      <c r="A40" s="1"/>
      <c r="B40" s="1"/>
      <c r="C40" s="1"/>
      <c r="D40" s="1"/>
      <c r="E40" s="1" t="s">
        <v>38</v>
      </c>
      <c r="F40" s="1"/>
      <c r="G40" s="10"/>
      <c r="H40" s="10"/>
      <c r="I40" s="10"/>
      <c r="J40" s="10"/>
      <c r="K40" s="11"/>
      <c r="L40" s="10"/>
    </row>
    <row r="41" spans="1:12" ht="12" customHeight="1" x14ac:dyDescent="0.2">
      <c r="A41" s="1"/>
      <c r="B41" s="1"/>
      <c r="C41" s="1"/>
      <c r="D41" s="1"/>
      <c r="E41" s="1"/>
      <c r="F41" s="1" t="s">
        <v>100</v>
      </c>
      <c r="G41" s="10">
        <v>0</v>
      </c>
      <c r="H41" s="10">
        <v>0</v>
      </c>
      <c r="I41" s="10">
        <v>605</v>
      </c>
      <c r="J41" s="10">
        <f t="shared" ref="J41:J48" si="7">ROUND(G41+H41+I41,5)</f>
        <v>605</v>
      </c>
      <c r="K41" s="11"/>
      <c r="L41" s="10"/>
    </row>
    <row r="42" spans="1:12" ht="12" customHeight="1" x14ac:dyDescent="0.2">
      <c r="A42" s="1"/>
      <c r="B42" s="1"/>
      <c r="C42" s="1"/>
      <c r="D42" s="1"/>
      <c r="E42" s="1"/>
      <c r="F42" s="1" t="s">
        <v>39</v>
      </c>
      <c r="G42" s="10">
        <v>9291.36</v>
      </c>
      <c r="H42" s="10">
        <v>0</v>
      </c>
      <c r="I42" s="10">
        <v>17322.3</v>
      </c>
      <c r="J42" s="10">
        <f t="shared" si="7"/>
        <v>26613.66</v>
      </c>
      <c r="K42" s="11"/>
      <c r="L42" s="10"/>
    </row>
    <row r="43" spans="1:12" ht="12" customHeight="1" x14ac:dyDescent="0.2">
      <c r="A43" s="1"/>
      <c r="B43" s="1"/>
      <c r="C43" s="1"/>
      <c r="D43" s="1"/>
      <c r="E43" s="1" t="s">
        <v>40</v>
      </c>
      <c r="F43" s="1"/>
      <c r="G43" s="10">
        <f>ROUND(SUM(G40:G42),5)</f>
        <v>9291.36</v>
      </c>
      <c r="H43" s="10">
        <f>ROUND(SUM(H40:H42),5)</f>
        <v>0</v>
      </c>
      <c r="I43" s="10">
        <v>17927.3</v>
      </c>
      <c r="J43" s="10">
        <f t="shared" si="7"/>
        <v>27218.66</v>
      </c>
      <c r="K43" s="11"/>
      <c r="L43" s="10"/>
    </row>
    <row r="44" spans="1:12" ht="12" customHeight="1" x14ac:dyDescent="0.2">
      <c r="A44" s="1"/>
      <c r="B44" s="1"/>
      <c r="C44" s="1"/>
      <c r="D44" s="1"/>
      <c r="E44" s="1" t="s">
        <v>101</v>
      </c>
      <c r="F44" s="1"/>
      <c r="G44" s="10">
        <v>0</v>
      </c>
      <c r="H44" s="10">
        <v>0</v>
      </c>
      <c r="I44" s="10">
        <v>2000</v>
      </c>
      <c r="J44" s="10">
        <f t="shared" si="7"/>
        <v>2000</v>
      </c>
      <c r="K44" s="11"/>
      <c r="L44" s="10"/>
    </row>
    <row r="45" spans="1:12" ht="12" customHeight="1" x14ac:dyDescent="0.2">
      <c r="A45" s="1"/>
      <c r="B45" s="1"/>
      <c r="C45" s="1"/>
      <c r="D45" s="1"/>
      <c r="E45" s="1" t="s">
        <v>102</v>
      </c>
      <c r="F45" s="1"/>
      <c r="G45" s="10">
        <v>0</v>
      </c>
      <c r="H45" s="10">
        <v>0</v>
      </c>
      <c r="I45" s="10">
        <v>7519</v>
      </c>
      <c r="J45" s="10">
        <f t="shared" si="7"/>
        <v>7519</v>
      </c>
      <c r="K45" s="11"/>
      <c r="L45" s="10"/>
    </row>
    <row r="46" spans="1:12" ht="12" customHeight="1" x14ac:dyDescent="0.2">
      <c r="A46" s="1"/>
      <c r="B46" s="1"/>
      <c r="C46" s="1"/>
      <c r="D46" s="1"/>
      <c r="E46" s="1" t="s">
        <v>41</v>
      </c>
      <c r="F46" s="1"/>
      <c r="G46" s="10">
        <v>0</v>
      </c>
      <c r="H46" s="10">
        <v>985.91</v>
      </c>
      <c r="I46" s="10">
        <v>2840.3</v>
      </c>
      <c r="J46" s="10">
        <f t="shared" si="7"/>
        <v>3826.21</v>
      </c>
      <c r="K46" s="11">
        <f>SUM(J46/L46)</f>
        <v>0.22142418981481482</v>
      </c>
      <c r="L46" s="10">
        <v>17280</v>
      </c>
    </row>
    <row r="47" spans="1:12" ht="12" customHeight="1" x14ac:dyDescent="0.2">
      <c r="A47" s="1"/>
      <c r="B47" s="1"/>
      <c r="C47" s="1"/>
      <c r="D47" s="1"/>
      <c r="E47" s="1" t="s">
        <v>42</v>
      </c>
      <c r="F47" s="1"/>
      <c r="G47" s="10">
        <v>0</v>
      </c>
      <c r="H47" s="10">
        <v>0</v>
      </c>
      <c r="I47" s="10">
        <v>139</v>
      </c>
      <c r="J47" s="10">
        <f t="shared" si="7"/>
        <v>139</v>
      </c>
      <c r="K47" s="11"/>
      <c r="L47" s="10">
        <v>10000.08</v>
      </c>
    </row>
    <row r="48" spans="1:12" ht="12" customHeight="1" x14ac:dyDescent="0.2">
      <c r="A48" s="1"/>
      <c r="B48" s="1"/>
      <c r="C48" s="1"/>
      <c r="D48" s="1" t="s">
        <v>43</v>
      </c>
      <c r="E48" s="1"/>
      <c r="F48" s="1"/>
      <c r="G48" s="10">
        <f>ROUND(SUM(G43:G47),5)</f>
        <v>9291.36</v>
      </c>
      <c r="H48" s="10">
        <f t="shared" ref="H48:I48" si="8">ROUND(SUM(H43:H47),5)</f>
        <v>985.91</v>
      </c>
      <c r="I48" s="10">
        <f t="shared" si="8"/>
        <v>30425.599999999999</v>
      </c>
      <c r="J48" s="10">
        <f t="shared" si="7"/>
        <v>40702.870000000003</v>
      </c>
      <c r="K48" s="11">
        <f>SUM(J48/L48)</f>
        <v>1.4920363136764996</v>
      </c>
      <c r="L48" s="10">
        <f>ROUND(L39+SUM(L43:L47),5)</f>
        <v>27280.080000000002</v>
      </c>
    </row>
    <row r="49" spans="1:12" ht="12" customHeight="1" x14ac:dyDescent="0.2">
      <c r="A49" s="1"/>
      <c r="B49" s="1"/>
      <c r="C49" s="1"/>
      <c r="D49" s="1" t="s">
        <v>44</v>
      </c>
      <c r="E49" s="1"/>
      <c r="F49" s="1"/>
      <c r="G49" s="10"/>
      <c r="H49" s="10"/>
      <c r="I49" s="10"/>
      <c r="J49" s="10"/>
      <c r="K49" s="11"/>
      <c r="L49" s="10"/>
    </row>
    <row r="50" spans="1:12" ht="12" customHeight="1" x14ac:dyDescent="0.2">
      <c r="A50" s="1"/>
      <c r="B50" s="1"/>
      <c r="C50" s="1"/>
      <c r="D50" s="1"/>
      <c r="E50" s="1" t="s">
        <v>103</v>
      </c>
      <c r="F50" s="1"/>
      <c r="G50" s="10">
        <v>0</v>
      </c>
      <c r="H50" s="10">
        <v>0</v>
      </c>
      <c r="I50" s="10">
        <v>307</v>
      </c>
      <c r="J50" s="10">
        <f t="shared" ref="J50:J54" si="9">ROUND(G50+H50+I50,5)</f>
        <v>307</v>
      </c>
      <c r="K50" s="11"/>
      <c r="L50" s="10"/>
    </row>
    <row r="51" spans="1:12" ht="12" customHeight="1" x14ac:dyDescent="0.2">
      <c r="A51" s="1"/>
      <c r="B51" s="1"/>
      <c r="C51" s="1"/>
      <c r="D51" s="1"/>
      <c r="E51" s="1" t="s">
        <v>45</v>
      </c>
      <c r="F51" s="1"/>
      <c r="G51" s="10">
        <v>7726</v>
      </c>
      <c r="H51" s="10">
        <v>0</v>
      </c>
      <c r="I51" s="10">
        <v>2775.5</v>
      </c>
      <c r="J51" s="10">
        <f t="shared" si="9"/>
        <v>10501.5</v>
      </c>
      <c r="K51" s="11"/>
      <c r="L51" s="10"/>
    </row>
    <row r="52" spans="1:12" ht="12" customHeight="1" x14ac:dyDescent="0.2">
      <c r="A52" s="1"/>
      <c r="B52" s="1"/>
      <c r="C52" s="1"/>
      <c r="D52" s="1"/>
      <c r="E52" s="1" t="s">
        <v>46</v>
      </c>
      <c r="F52" s="1"/>
      <c r="G52" s="10">
        <v>785.45</v>
      </c>
      <c r="H52" s="10">
        <v>2940.12</v>
      </c>
      <c r="I52" s="10">
        <v>644.39</v>
      </c>
      <c r="J52" s="10">
        <f t="shared" si="9"/>
        <v>4369.96</v>
      </c>
      <c r="K52" s="11">
        <f>SUM(J52/L52)</f>
        <v>0.43699250405996753</v>
      </c>
      <c r="L52" s="10">
        <v>10000.08</v>
      </c>
    </row>
    <row r="53" spans="1:12" ht="12" customHeight="1" x14ac:dyDescent="0.2">
      <c r="A53" s="1"/>
      <c r="B53" s="1"/>
      <c r="C53" s="1"/>
      <c r="D53" s="1"/>
      <c r="E53" s="1" t="s">
        <v>47</v>
      </c>
      <c r="F53" s="1"/>
      <c r="G53" s="10">
        <v>0</v>
      </c>
      <c r="H53" s="10">
        <v>0</v>
      </c>
      <c r="I53" s="10">
        <v>0</v>
      </c>
      <c r="J53" s="10">
        <f t="shared" si="9"/>
        <v>0</v>
      </c>
      <c r="K53" s="11"/>
      <c r="L53" s="10">
        <v>10000</v>
      </c>
    </row>
    <row r="54" spans="1:12" ht="12" customHeight="1" x14ac:dyDescent="0.2">
      <c r="A54" s="1"/>
      <c r="B54" s="1"/>
      <c r="C54" s="1"/>
      <c r="D54" s="1" t="s">
        <v>48</v>
      </c>
      <c r="E54" s="1"/>
      <c r="F54" s="1"/>
      <c r="G54" s="10">
        <f>ROUND(SUM(G49:G53),5)</f>
        <v>8511.4500000000007</v>
      </c>
      <c r="H54" s="10">
        <f>ROUND(SUM(H49:H53),5)</f>
        <v>2940.12</v>
      </c>
      <c r="I54" s="10">
        <f>ROUND(SUM(I49:I53),5)</f>
        <v>3726.89</v>
      </c>
      <c r="J54" s="10">
        <f t="shared" si="9"/>
        <v>15178.46</v>
      </c>
      <c r="K54" s="11">
        <f>SUM(J54/L54)</f>
        <v>0.75891996432014264</v>
      </c>
      <c r="L54" s="10">
        <f>ROUND(SUM(L49:L53),5)</f>
        <v>20000.080000000002</v>
      </c>
    </row>
    <row r="55" spans="1:12" ht="12" customHeight="1" x14ac:dyDescent="0.2">
      <c r="A55" s="1"/>
      <c r="B55" s="1"/>
      <c r="C55" s="1"/>
      <c r="D55" s="1" t="s">
        <v>49</v>
      </c>
      <c r="E55" s="1"/>
      <c r="F55" s="1"/>
      <c r="G55" s="10"/>
      <c r="H55" s="10"/>
      <c r="I55" s="10"/>
      <c r="J55" s="10"/>
      <c r="K55" s="11"/>
      <c r="L55" s="10"/>
    </row>
    <row r="56" spans="1:12" ht="12" customHeight="1" x14ac:dyDescent="0.2">
      <c r="A56" s="1"/>
      <c r="B56" s="1"/>
      <c r="C56" s="1"/>
      <c r="D56" s="1"/>
      <c r="E56" s="1" t="s">
        <v>50</v>
      </c>
      <c r="F56" s="1"/>
      <c r="G56" s="10">
        <v>315.7</v>
      </c>
      <c r="H56" s="10">
        <v>531</v>
      </c>
      <c r="I56" s="10">
        <v>1.83</v>
      </c>
      <c r="J56" s="10">
        <f t="shared" ref="J56:J67" si="10">ROUND(G56+H56+I56,5)</f>
        <v>848.53</v>
      </c>
      <c r="K56" s="11"/>
      <c r="L56" s="10"/>
    </row>
    <row r="57" spans="1:12" ht="12" customHeight="1" x14ac:dyDescent="0.2">
      <c r="A57" s="1"/>
      <c r="B57" s="1"/>
      <c r="C57" s="1"/>
      <c r="D57" s="1"/>
      <c r="E57" s="1" t="s">
        <v>51</v>
      </c>
      <c r="F57" s="1"/>
      <c r="G57" s="10">
        <v>119.19</v>
      </c>
      <c r="H57" s="10">
        <v>0</v>
      </c>
      <c r="I57" s="10">
        <v>171.02</v>
      </c>
      <c r="J57" s="10">
        <f t="shared" si="10"/>
        <v>290.20999999999998</v>
      </c>
      <c r="K57" s="11"/>
      <c r="L57" s="10"/>
    </row>
    <row r="58" spans="1:12" ht="12" customHeight="1" x14ac:dyDescent="0.2">
      <c r="A58" s="1"/>
      <c r="B58" s="1"/>
      <c r="C58" s="1"/>
      <c r="D58" s="1"/>
      <c r="E58" s="1" t="s">
        <v>52</v>
      </c>
      <c r="F58" s="1"/>
      <c r="G58" s="10">
        <v>36</v>
      </c>
      <c r="H58" s="10">
        <v>0</v>
      </c>
      <c r="I58" s="10">
        <v>36</v>
      </c>
      <c r="J58" s="10">
        <f t="shared" si="10"/>
        <v>72</v>
      </c>
      <c r="K58" s="11"/>
      <c r="L58" s="10"/>
    </row>
    <row r="59" spans="1:12" ht="12" customHeight="1" x14ac:dyDescent="0.2">
      <c r="A59" s="1"/>
      <c r="B59" s="1"/>
      <c r="C59" s="1"/>
      <c r="D59" s="1"/>
      <c r="E59" s="1" t="s">
        <v>53</v>
      </c>
      <c r="F59" s="1"/>
      <c r="G59" s="10">
        <v>552.32000000000005</v>
      </c>
      <c r="H59" s="10">
        <v>0</v>
      </c>
      <c r="I59" s="10">
        <v>0</v>
      </c>
      <c r="J59" s="10">
        <f t="shared" si="10"/>
        <v>552.32000000000005</v>
      </c>
      <c r="K59" s="11"/>
      <c r="L59" s="10"/>
    </row>
    <row r="60" spans="1:12" ht="12" customHeight="1" x14ac:dyDescent="0.2">
      <c r="A60" s="1"/>
      <c r="B60" s="1"/>
      <c r="C60" s="1"/>
      <c r="D60" s="1"/>
      <c r="E60" s="1" t="s">
        <v>54</v>
      </c>
      <c r="F60" s="1"/>
      <c r="G60" s="10">
        <v>622.96</v>
      </c>
      <c r="H60" s="10">
        <v>736.14</v>
      </c>
      <c r="I60" s="10">
        <v>1145.56</v>
      </c>
      <c r="J60" s="10">
        <f t="shared" si="10"/>
        <v>2504.66</v>
      </c>
      <c r="K60" s="11"/>
      <c r="L60" s="10"/>
    </row>
    <row r="61" spans="1:12" ht="12" customHeight="1" x14ac:dyDescent="0.2">
      <c r="A61" s="1"/>
      <c r="B61" s="1"/>
      <c r="C61" s="1"/>
      <c r="D61" s="1"/>
      <c r="E61" s="1" t="s">
        <v>55</v>
      </c>
      <c r="F61" s="1"/>
      <c r="G61" s="10">
        <v>270</v>
      </c>
      <c r="H61" s="10">
        <v>0</v>
      </c>
      <c r="I61" s="10">
        <v>600</v>
      </c>
      <c r="J61" s="10">
        <f t="shared" si="10"/>
        <v>870</v>
      </c>
      <c r="K61" s="11"/>
      <c r="L61" s="10"/>
    </row>
    <row r="62" spans="1:12" ht="12" customHeight="1" x14ac:dyDescent="0.2">
      <c r="A62" s="1"/>
      <c r="B62" s="1"/>
      <c r="C62" s="1"/>
      <c r="D62" s="1"/>
      <c r="E62" s="1" t="s">
        <v>56</v>
      </c>
      <c r="F62" s="1"/>
      <c r="G62" s="10">
        <v>470</v>
      </c>
      <c r="H62" s="10">
        <v>0</v>
      </c>
      <c r="I62" s="10">
        <v>25</v>
      </c>
      <c r="J62" s="10">
        <f t="shared" si="10"/>
        <v>495</v>
      </c>
      <c r="K62" s="11"/>
      <c r="L62" s="10"/>
    </row>
    <row r="63" spans="1:12" ht="12" customHeight="1" x14ac:dyDescent="0.2">
      <c r="A63" s="1"/>
      <c r="B63" s="1"/>
      <c r="C63" s="1"/>
      <c r="D63" s="1"/>
      <c r="E63" s="1" t="s">
        <v>57</v>
      </c>
      <c r="F63" s="1"/>
      <c r="G63" s="10">
        <v>140.04</v>
      </c>
      <c r="H63" s="10">
        <v>24.01</v>
      </c>
      <c r="I63" s="10">
        <v>262.83999999999997</v>
      </c>
      <c r="J63" s="10">
        <f t="shared" si="10"/>
        <v>426.89</v>
      </c>
      <c r="K63" s="11"/>
      <c r="L63" s="10"/>
    </row>
    <row r="64" spans="1:12" ht="12" customHeight="1" x14ac:dyDescent="0.2">
      <c r="A64" s="1"/>
      <c r="B64" s="1"/>
      <c r="C64" s="1"/>
      <c r="D64" s="1"/>
      <c r="E64" s="1" t="s">
        <v>58</v>
      </c>
      <c r="F64" s="1"/>
      <c r="G64" s="10">
        <v>0</v>
      </c>
      <c r="H64" s="10">
        <v>473.7</v>
      </c>
      <c r="I64" s="10">
        <v>0</v>
      </c>
      <c r="J64" s="10">
        <f t="shared" si="10"/>
        <v>473.7</v>
      </c>
      <c r="K64" s="11"/>
      <c r="L64" s="10"/>
    </row>
    <row r="65" spans="1:12" ht="12" customHeight="1" x14ac:dyDescent="0.2">
      <c r="A65" s="1"/>
      <c r="B65" s="1"/>
      <c r="C65" s="1"/>
      <c r="D65" s="1"/>
      <c r="E65" s="1" t="s">
        <v>59</v>
      </c>
      <c r="F65" s="1"/>
      <c r="G65" s="10">
        <v>885</v>
      </c>
      <c r="H65" s="10">
        <v>0</v>
      </c>
      <c r="I65" s="10">
        <v>7044.9</v>
      </c>
      <c r="J65" s="10">
        <f t="shared" si="10"/>
        <v>7929.9</v>
      </c>
      <c r="K65" s="11">
        <f>SUM(J65/L65)</f>
        <v>1.5859673122615019</v>
      </c>
      <c r="L65" s="10">
        <v>5000.04</v>
      </c>
    </row>
    <row r="66" spans="1:12" ht="12" customHeight="1" x14ac:dyDescent="0.2">
      <c r="A66" s="1"/>
      <c r="B66" s="1"/>
      <c r="C66" s="1"/>
      <c r="D66" s="1"/>
      <c r="E66" s="1" t="s">
        <v>98</v>
      </c>
      <c r="F66" s="1"/>
      <c r="G66" s="10">
        <v>0</v>
      </c>
      <c r="H66" s="10">
        <v>90</v>
      </c>
      <c r="I66" s="10">
        <v>20</v>
      </c>
      <c r="J66" s="10">
        <f t="shared" si="10"/>
        <v>110</v>
      </c>
      <c r="K66" s="11"/>
      <c r="L66" s="10"/>
    </row>
    <row r="67" spans="1:12" ht="12" customHeight="1" x14ac:dyDescent="0.2">
      <c r="A67" s="1"/>
      <c r="B67" s="1"/>
      <c r="C67" s="1"/>
      <c r="D67" s="1"/>
      <c r="E67" s="1" t="s">
        <v>60</v>
      </c>
      <c r="F67" s="1"/>
      <c r="G67" s="10">
        <v>3500</v>
      </c>
      <c r="H67" s="10">
        <v>315</v>
      </c>
      <c r="I67" s="10">
        <v>1080</v>
      </c>
      <c r="J67" s="10">
        <f t="shared" si="10"/>
        <v>4895</v>
      </c>
      <c r="K67" s="11"/>
      <c r="L67" s="10"/>
    </row>
    <row r="68" spans="1:12" ht="12" customHeight="1" x14ac:dyDescent="0.2">
      <c r="A68" s="1"/>
      <c r="B68" s="1"/>
      <c r="C68" s="1"/>
      <c r="D68" s="1"/>
      <c r="E68" s="1" t="s">
        <v>61</v>
      </c>
      <c r="F68" s="1"/>
      <c r="G68" s="10"/>
      <c r="H68" s="10"/>
      <c r="I68" s="10"/>
      <c r="J68" s="10"/>
      <c r="L68" s="10"/>
    </row>
    <row r="69" spans="1:12" ht="12" customHeight="1" x14ac:dyDescent="0.2">
      <c r="A69" s="1"/>
      <c r="B69" s="1"/>
      <c r="C69" s="1"/>
      <c r="D69" s="1"/>
      <c r="E69" s="1"/>
      <c r="F69" s="1" t="s">
        <v>94</v>
      </c>
      <c r="G69" s="10">
        <v>1131.4000000000001</v>
      </c>
      <c r="H69" s="10">
        <v>0</v>
      </c>
      <c r="I69" s="10">
        <v>1219.03</v>
      </c>
      <c r="J69" s="10">
        <f t="shared" ref="J69:J75" si="11">ROUND(G69+H69+I69,5)</f>
        <v>2350.4299999999998</v>
      </c>
      <c r="K69" s="11"/>
      <c r="L69" s="10"/>
    </row>
    <row r="70" spans="1:12" ht="12" customHeight="1" x14ac:dyDescent="0.2">
      <c r="A70" s="1"/>
      <c r="B70" s="1"/>
      <c r="C70" s="1"/>
      <c r="D70" s="1"/>
      <c r="E70" s="1"/>
      <c r="F70" s="1" t="s">
        <v>95</v>
      </c>
      <c r="G70" s="10">
        <v>545.51</v>
      </c>
      <c r="H70" s="10">
        <v>664.88</v>
      </c>
      <c r="I70" s="10">
        <v>912.53</v>
      </c>
      <c r="J70" s="10">
        <f t="shared" si="11"/>
        <v>2122.92</v>
      </c>
      <c r="K70" s="11"/>
      <c r="L70" s="10"/>
    </row>
    <row r="71" spans="1:12" ht="12" customHeight="1" x14ac:dyDescent="0.2">
      <c r="A71" s="1"/>
      <c r="B71" s="1"/>
      <c r="C71" s="1"/>
      <c r="D71" s="1"/>
      <c r="E71" s="1" t="s">
        <v>96</v>
      </c>
      <c r="F71" s="1"/>
      <c r="G71" s="10">
        <f>ROUND(SUM(G69:G70),5)</f>
        <v>1676.91</v>
      </c>
      <c r="H71" s="10">
        <f t="shared" ref="H71:I71" si="12">ROUND(SUM(H69:H70),5)</f>
        <v>664.88</v>
      </c>
      <c r="I71" s="10">
        <f t="shared" si="12"/>
        <v>2131.56</v>
      </c>
      <c r="J71" s="10">
        <f t="shared" si="11"/>
        <v>4473.3500000000004</v>
      </c>
      <c r="K71" s="11">
        <f>SUM(J71/L71)</f>
        <v>0.74555833333333343</v>
      </c>
      <c r="L71" s="10">
        <v>6000</v>
      </c>
    </row>
    <row r="72" spans="1:12" ht="12" customHeight="1" x14ac:dyDescent="0.2">
      <c r="A72" s="1"/>
      <c r="B72" s="1"/>
      <c r="C72" s="1"/>
      <c r="D72" s="1"/>
      <c r="E72" s="1" t="s">
        <v>62</v>
      </c>
      <c r="F72" s="1"/>
      <c r="G72" s="10">
        <v>0</v>
      </c>
      <c r="H72" s="10">
        <v>0</v>
      </c>
      <c r="I72" s="10">
        <v>0</v>
      </c>
      <c r="J72" s="10">
        <f t="shared" si="11"/>
        <v>0</v>
      </c>
      <c r="K72" s="11"/>
      <c r="L72" s="10">
        <v>3000</v>
      </c>
    </row>
    <row r="73" spans="1:12" ht="12" customHeight="1" x14ac:dyDescent="0.2">
      <c r="A73" s="1"/>
      <c r="B73" s="1"/>
      <c r="C73" s="1"/>
      <c r="D73" s="1"/>
      <c r="E73" s="1" t="s">
        <v>63</v>
      </c>
      <c r="F73" s="1"/>
      <c r="G73" s="10">
        <v>10.7</v>
      </c>
      <c r="H73" s="10">
        <v>23.9</v>
      </c>
      <c r="I73" s="10">
        <v>136.6</v>
      </c>
      <c r="J73" s="10">
        <f t="shared" si="11"/>
        <v>171.2</v>
      </c>
      <c r="K73" s="11">
        <f>SUM(J73/L73)</f>
        <v>8.5429141716566862E-2</v>
      </c>
      <c r="L73" s="10">
        <v>2004</v>
      </c>
    </row>
    <row r="74" spans="1:12" ht="12" customHeight="1" x14ac:dyDescent="0.2">
      <c r="A74" s="1"/>
      <c r="B74" s="1"/>
      <c r="C74" s="1"/>
      <c r="D74" s="1"/>
      <c r="E74" s="1" t="s">
        <v>64</v>
      </c>
      <c r="F74" s="1"/>
      <c r="G74" s="10">
        <v>1069.95</v>
      </c>
      <c r="H74" s="10">
        <v>125.9</v>
      </c>
      <c r="I74" s="10">
        <v>608.45000000000005</v>
      </c>
      <c r="J74" s="10">
        <f t="shared" si="11"/>
        <v>1804.3</v>
      </c>
      <c r="K74" s="11">
        <f>SUM(J74/L74)</f>
        <v>0.22542478760619689</v>
      </c>
      <c r="L74" s="10">
        <v>8004</v>
      </c>
    </row>
    <row r="75" spans="1:12" ht="12" customHeight="1" x14ac:dyDescent="0.2">
      <c r="A75" s="1"/>
      <c r="B75" s="1"/>
      <c r="C75" s="1"/>
      <c r="D75" s="1"/>
      <c r="E75" s="1" t="s">
        <v>65</v>
      </c>
      <c r="F75" s="1"/>
      <c r="G75" s="10">
        <v>115.12</v>
      </c>
      <c r="H75" s="10">
        <v>0</v>
      </c>
      <c r="I75" s="10">
        <v>207</v>
      </c>
      <c r="J75" s="10">
        <f t="shared" si="11"/>
        <v>322.12</v>
      </c>
      <c r="K75" s="11"/>
      <c r="L75" s="10"/>
    </row>
    <row r="76" spans="1:12" ht="12" customHeight="1" x14ac:dyDescent="0.2">
      <c r="A76" s="1"/>
      <c r="B76" s="1"/>
      <c r="C76" s="1"/>
      <c r="D76" s="1"/>
      <c r="E76" s="1" t="s">
        <v>66</v>
      </c>
      <c r="F76" s="1"/>
      <c r="G76" s="10"/>
      <c r="H76" s="10"/>
      <c r="I76" s="10"/>
      <c r="J76" s="10"/>
      <c r="K76" s="11"/>
      <c r="L76" s="10"/>
    </row>
    <row r="77" spans="1:12" ht="12" customHeight="1" x14ac:dyDescent="0.2">
      <c r="A77" s="1"/>
      <c r="B77" s="1"/>
      <c r="C77" s="1"/>
      <c r="D77" s="1"/>
      <c r="E77" s="1"/>
      <c r="F77" s="1" t="s">
        <v>67</v>
      </c>
      <c r="G77" s="10">
        <v>912.29</v>
      </c>
      <c r="H77" s="10">
        <v>1180.99</v>
      </c>
      <c r="I77" s="10">
        <v>944.47</v>
      </c>
      <c r="J77" s="10">
        <f t="shared" ref="J77:J83" si="13">ROUND(G77+H77+I77,5)</f>
        <v>3037.75</v>
      </c>
      <c r="K77" s="11">
        <f>SUM(J77/L77)</f>
        <v>0.42190972222222223</v>
      </c>
      <c r="L77" s="10">
        <v>7200</v>
      </c>
    </row>
    <row r="78" spans="1:12" ht="12" customHeight="1" x14ac:dyDescent="0.2">
      <c r="A78" s="1"/>
      <c r="B78" s="1"/>
      <c r="C78" s="1"/>
      <c r="D78" s="1"/>
      <c r="E78" s="1"/>
      <c r="F78" s="1" t="s">
        <v>68</v>
      </c>
      <c r="G78" s="10">
        <v>88</v>
      </c>
      <c r="H78" s="10">
        <v>0</v>
      </c>
      <c r="I78" s="10">
        <v>0</v>
      </c>
      <c r="J78" s="10">
        <f t="shared" si="13"/>
        <v>88</v>
      </c>
      <c r="K78" s="11"/>
      <c r="L78" s="10"/>
    </row>
    <row r="79" spans="1:12" ht="12" customHeight="1" x14ac:dyDescent="0.2">
      <c r="A79" s="1"/>
      <c r="B79" s="1"/>
      <c r="C79" s="1"/>
      <c r="D79" s="1"/>
      <c r="E79" s="1"/>
      <c r="F79" s="1" t="s">
        <v>69</v>
      </c>
      <c r="G79" s="10">
        <v>0</v>
      </c>
      <c r="H79" s="10">
        <v>2881.19</v>
      </c>
      <c r="I79" s="10">
        <v>1000.18</v>
      </c>
      <c r="J79" s="10">
        <f t="shared" si="13"/>
        <v>3881.37</v>
      </c>
      <c r="K79" s="11">
        <f>SUM(J79/L79)</f>
        <v>0.38813389492884054</v>
      </c>
      <c r="L79" s="10">
        <v>10000.08</v>
      </c>
    </row>
    <row r="80" spans="1:12" ht="12" customHeight="1" x14ac:dyDescent="0.2">
      <c r="A80" s="1"/>
      <c r="B80" s="1"/>
      <c r="C80" s="1"/>
      <c r="D80" s="1"/>
      <c r="E80" s="1"/>
      <c r="F80" s="1" t="s">
        <v>70</v>
      </c>
      <c r="G80" s="10">
        <v>393.03</v>
      </c>
      <c r="H80" s="10">
        <v>367.86</v>
      </c>
      <c r="I80" s="10">
        <v>683.2</v>
      </c>
      <c r="J80" s="10">
        <f t="shared" si="13"/>
        <v>1444.09</v>
      </c>
      <c r="K80" s="11">
        <f>SUM(J80/L80)</f>
        <v>0.23276756931012249</v>
      </c>
      <c r="L80" s="10">
        <v>6204</v>
      </c>
    </row>
    <row r="81" spans="1:12" ht="12" customHeight="1" x14ac:dyDescent="0.2">
      <c r="A81" s="1"/>
      <c r="B81" s="1"/>
      <c r="C81" s="1"/>
      <c r="D81" s="1"/>
      <c r="E81" s="1" t="s">
        <v>71</v>
      </c>
      <c r="F81" s="1"/>
      <c r="G81" s="10">
        <f>ROUND(SUM(G76:G80),5)</f>
        <v>1393.32</v>
      </c>
      <c r="H81" s="10">
        <f t="shared" ref="H81:I81" si="14">ROUND(SUM(H76:H80),5)</f>
        <v>4430.04</v>
      </c>
      <c r="I81" s="10">
        <f t="shared" si="14"/>
        <v>2627.85</v>
      </c>
      <c r="J81" s="10">
        <f t="shared" si="13"/>
        <v>8451.2099999999991</v>
      </c>
      <c r="K81" s="11">
        <f>SUM(J81/L81)</f>
        <v>0.36109985951167484</v>
      </c>
      <c r="L81" s="10">
        <f>ROUND(SUM(L76:L80),5)</f>
        <v>23404.080000000002</v>
      </c>
    </row>
    <row r="82" spans="1:12" ht="12" customHeight="1" x14ac:dyDescent="0.2">
      <c r="A82" s="1"/>
      <c r="B82" s="1"/>
      <c r="C82" s="1"/>
      <c r="D82" s="1"/>
      <c r="E82" s="1" t="s">
        <v>72</v>
      </c>
      <c r="F82" s="1"/>
      <c r="G82" s="10">
        <v>0</v>
      </c>
      <c r="H82" s="10">
        <v>0</v>
      </c>
      <c r="I82" s="10">
        <v>0</v>
      </c>
      <c r="J82" s="10">
        <f t="shared" si="13"/>
        <v>0</v>
      </c>
      <c r="K82" s="11">
        <f>SUM(J82/L82)</f>
        <v>0</v>
      </c>
      <c r="L82" s="10">
        <v>2004</v>
      </c>
    </row>
    <row r="83" spans="1:12" ht="12" customHeight="1" x14ac:dyDescent="0.2">
      <c r="A83" s="1"/>
      <c r="B83" s="1"/>
      <c r="C83" s="1"/>
      <c r="D83" s="1" t="s">
        <v>73</v>
      </c>
      <c r="E83" s="1"/>
      <c r="F83" s="1"/>
      <c r="G83" s="10">
        <f>ROUND(SUM(G71:G75)+SUM(G81:G82)+SUM(G56:G67),5)</f>
        <v>11177.21</v>
      </c>
      <c r="H83" s="10">
        <f t="shared" ref="H83:I83" si="15">ROUND(SUM(H71:H75)+SUM(H81:H82)+SUM(H56:H67),5)</f>
        <v>7414.57</v>
      </c>
      <c r="I83" s="10">
        <f t="shared" si="15"/>
        <v>16098.61</v>
      </c>
      <c r="J83" s="10">
        <f t="shared" si="13"/>
        <v>34690.39</v>
      </c>
      <c r="K83" s="11">
        <f>SUM(J83/L83)</f>
        <v>0.70200553989265035</v>
      </c>
      <c r="L83" s="10">
        <f>ROUND(SUM(L55:L75)+SUM(L81:L82),5)</f>
        <v>49416.12</v>
      </c>
    </row>
    <row r="84" spans="1:12" ht="12" customHeight="1" x14ac:dyDescent="0.2">
      <c r="A84" s="1"/>
      <c r="B84" s="1"/>
      <c r="C84" s="1"/>
      <c r="D84" s="1" t="s">
        <v>74</v>
      </c>
      <c r="E84" s="1"/>
      <c r="F84" s="1"/>
      <c r="G84" s="10"/>
      <c r="H84" s="10"/>
      <c r="I84" s="10"/>
      <c r="J84" s="10"/>
      <c r="K84" s="11"/>
      <c r="L84" s="10"/>
    </row>
    <row r="85" spans="1:12" ht="12" customHeight="1" x14ac:dyDescent="0.2">
      <c r="A85" s="1"/>
      <c r="B85" s="1"/>
      <c r="C85" s="1"/>
      <c r="D85" s="1"/>
      <c r="E85" s="1" t="s">
        <v>75</v>
      </c>
      <c r="F85" s="1"/>
      <c r="G85" s="10">
        <v>113.25</v>
      </c>
      <c r="H85" s="10">
        <v>113.25</v>
      </c>
      <c r="I85" s="10">
        <v>25</v>
      </c>
      <c r="J85" s="10">
        <f t="shared" ref="J85:J88" si="16">ROUND(G85+H85+I85,5)</f>
        <v>251.5</v>
      </c>
      <c r="K85" s="11">
        <f>SUM(J85/L85)</f>
        <v>0.16766666666666666</v>
      </c>
      <c r="L85" s="10">
        <v>1500</v>
      </c>
    </row>
    <row r="86" spans="1:12" ht="12" customHeight="1" x14ac:dyDescent="0.2">
      <c r="A86" s="1"/>
      <c r="B86" s="1"/>
      <c r="C86" s="1"/>
      <c r="D86" s="1"/>
      <c r="E86" s="1" t="s">
        <v>76</v>
      </c>
      <c r="F86" s="1"/>
      <c r="G86" s="10">
        <v>3451.86</v>
      </c>
      <c r="H86" s="10">
        <v>4985.49</v>
      </c>
      <c r="I86" s="10">
        <v>3372.12</v>
      </c>
      <c r="J86" s="10">
        <f t="shared" si="16"/>
        <v>11809.47</v>
      </c>
      <c r="K86" s="11">
        <f>SUM(J86/L86)</f>
        <v>0.16342120557954168</v>
      </c>
      <c r="L86" s="10">
        <v>72264</v>
      </c>
    </row>
    <row r="87" spans="1:12" ht="12" customHeight="1" x14ac:dyDescent="0.2">
      <c r="A87" s="1"/>
      <c r="B87" s="1"/>
      <c r="C87" s="1"/>
      <c r="D87" s="1"/>
      <c r="E87" s="1" t="s">
        <v>77</v>
      </c>
      <c r="F87" s="1"/>
      <c r="G87" s="10">
        <v>14.32</v>
      </c>
      <c r="H87" s="10">
        <v>46</v>
      </c>
      <c r="I87" s="10">
        <v>32.9</v>
      </c>
      <c r="J87" s="10">
        <f t="shared" si="16"/>
        <v>93.22</v>
      </c>
      <c r="K87" s="11"/>
      <c r="L87" s="10"/>
    </row>
    <row r="88" spans="1:12" ht="12" customHeight="1" x14ac:dyDescent="0.2">
      <c r="A88" s="1"/>
      <c r="B88" s="1"/>
      <c r="C88" s="1"/>
      <c r="D88" s="1"/>
      <c r="E88" s="1" t="s">
        <v>78</v>
      </c>
      <c r="F88" s="1"/>
      <c r="G88" s="10">
        <v>636.24</v>
      </c>
      <c r="H88" s="10">
        <v>375.29</v>
      </c>
      <c r="I88" s="10">
        <v>391.08</v>
      </c>
      <c r="J88" s="10">
        <f t="shared" si="16"/>
        <v>1402.61</v>
      </c>
      <c r="K88" s="11"/>
      <c r="L88" s="10"/>
    </row>
    <row r="89" spans="1:12" ht="12" customHeight="1" x14ac:dyDescent="0.2">
      <c r="A89" s="1"/>
      <c r="B89" s="1"/>
      <c r="C89" s="1"/>
      <c r="D89" s="1"/>
      <c r="E89" s="1" t="s">
        <v>79</v>
      </c>
      <c r="F89" s="1"/>
      <c r="G89" s="10"/>
      <c r="H89" s="10"/>
      <c r="I89" s="10"/>
      <c r="J89" s="10"/>
      <c r="K89" s="11"/>
      <c r="L89" s="10"/>
    </row>
    <row r="90" spans="1:12" ht="12" customHeight="1" x14ac:dyDescent="0.2">
      <c r="A90" s="1"/>
      <c r="B90" s="1"/>
      <c r="C90" s="1"/>
      <c r="D90" s="1"/>
      <c r="E90" s="1"/>
      <c r="F90" s="1" t="s">
        <v>80</v>
      </c>
      <c r="G90" s="10">
        <v>5135.6400000000003</v>
      </c>
      <c r="H90" s="10">
        <v>923.08</v>
      </c>
      <c r="I90" s="10">
        <v>1747.15</v>
      </c>
      <c r="J90" s="10">
        <f t="shared" ref="J90:J101" si="17">ROUND(G90+H90+I90,5)</f>
        <v>7805.87</v>
      </c>
      <c r="K90" s="11"/>
      <c r="L90" s="10"/>
    </row>
    <row r="91" spans="1:12" ht="12" customHeight="1" x14ac:dyDescent="0.2">
      <c r="A91" s="1"/>
      <c r="B91" s="1"/>
      <c r="C91" s="1"/>
      <c r="D91" s="1"/>
      <c r="E91" s="1"/>
      <c r="F91" s="1" t="s">
        <v>81</v>
      </c>
      <c r="G91" s="10">
        <v>19690.5</v>
      </c>
      <c r="H91" s="10">
        <v>25789.5</v>
      </c>
      <c r="I91" s="10">
        <v>22678.75</v>
      </c>
      <c r="J91" s="10">
        <f t="shared" si="17"/>
        <v>68158.75</v>
      </c>
      <c r="K91" s="11"/>
      <c r="L91" s="10"/>
    </row>
    <row r="92" spans="1:12" ht="12" customHeight="1" x14ac:dyDescent="0.2">
      <c r="A92" s="1"/>
      <c r="B92" s="1"/>
      <c r="C92" s="1"/>
      <c r="D92" s="1"/>
      <c r="E92" s="1"/>
      <c r="F92" s="1" t="s">
        <v>82</v>
      </c>
      <c r="G92" s="10">
        <v>0</v>
      </c>
      <c r="H92" s="10">
        <v>0</v>
      </c>
      <c r="I92" s="10">
        <v>0</v>
      </c>
      <c r="J92" s="10">
        <f t="shared" si="17"/>
        <v>0</v>
      </c>
      <c r="K92" s="11"/>
      <c r="L92" s="10">
        <v>298224</v>
      </c>
    </row>
    <row r="93" spans="1:12" ht="12" customHeight="1" x14ac:dyDescent="0.2">
      <c r="A93" s="1"/>
      <c r="B93" s="1"/>
      <c r="C93" s="1"/>
      <c r="D93" s="1"/>
      <c r="E93" s="1" t="s">
        <v>83</v>
      </c>
      <c r="F93" s="1"/>
      <c r="G93" s="10">
        <f>ROUND(SUM(G89:G92),5)</f>
        <v>24826.14</v>
      </c>
      <c r="H93" s="10">
        <f t="shared" ref="H93:I93" si="18">ROUND(SUM(H89:H92),5)</f>
        <v>26712.58</v>
      </c>
      <c r="I93" s="10">
        <f t="shared" si="18"/>
        <v>24425.9</v>
      </c>
      <c r="J93" s="10">
        <f t="shared" si="17"/>
        <v>75964.62</v>
      </c>
      <c r="K93" s="11"/>
      <c r="L93" s="10">
        <f>ROUND(SUM(L89:L92),5)</f>
        <v>298224</v>
      </c>
    </row>
    <row r="94" spans="1:12" ht="12" customHeight="1" x14ac:dyDescent="0.2">
      <c r="A94" s="1"/>
      <c r="B94" s="1"/>
      <c r="C94" s="1"/>
      <c r="D94" s="1"/>
      <c r="E94" s="1" t="s">
        <v>84</v>
      </c>
      <c r="F94" s="1"/>
      <c r="G94" s="10">
        <v>16000.02</v>
      </c>
      <c r="H94" s="10">
        <v>16000.02</v>
      </c>
      <c r="I94" s="10">
        <v>12653.86</v>
      </c>
      <c r="J94" s="10">
        <f t="shared" si="17"/>
        <v>44653.9</v>
      </c>
      <c r="K94" s="11"/>
      <c r="L94" s="10">
        <v>208000.08</v>
      </c>
    </row>
    <row r="95" spans="1:12" ht="12" customHeight="1" x14ac:dyDescent="0.2">
      <c r="A95" s="1"/>
      <c r="B95" s="1"/>
      <c r="C95" s="1"/>
      <c r="D95" s="1"/>
      <c r="E95" s="1" t="s">
        <v>85</v>
      </c>
      <c r="F95" s="1"/>
      <c r="G95" s="10">
        <v>3576</v>
      </c>
      <c r="H95" s="10">
        <v>7000</v>
      </c>
      <c r="I95" s="10">
        <v>7000</v>
      </c>
      <c r="J95" s="10">
        <f t="shared" si="17"/>
        <v>17576</v>
      </c>
      <c r="K95" s="11"/>
      <c r="L95" s="10">
        <v>96000</v>
      </c>
    </row>
    <row r="96" spans="1:12" ht="12" customHeight="1" x14ac:dyDescent="0.2">
      <c r="A96" s="1"/>
      <c r="B96" s="1"/>
      <c r="C96" s="1"/>
      <c r="D96" s="1"/>
      <c r="E96" s="1" t="s">
        <v>86</v>
      </c>
      <c r="F96" s="1"/>
      <c r="G96" s="10">
        <v>720</v>
      </c>
      <c r="H96" s="10">
        <v>1345.43</v>
      </c>
      <c r="I96" s="10">
        <v>0</v>
      </c>
      <c r="J96" s="10">
        <f t="shared" si="17"/>
        <v>2065.4299999999998</v>
      </c>
      <c r="K96" s="11"/>
      <c r="L96" s="10"/>
    </row>
    <row r="97" spans="1:12" ht="12" customHeight="1" x14ac:dyDescent="0.2">
      <c r="A97" s="1"/>
      <c r="B97" s="1"/>
      <c r="C97" s="1"/>
      <c r="D97" s="1" t="s">
        <v>87</v>
      </c>
      <c r="E97" s="1"/>
      <c r="F97" s="1"/>
      <c r="G97" s="10">
        <f>ROUND(SUM(G84:G88)+SUM(G93:G96),5)</f>
        <v>49337.83</v>
      </c>
      <c r="H97" s="10">
        <f t="shared" ref="H97:I97" si="19">ROUND(SUM(H84:H88)+SUM(H93:H96),5)</f>
        <v>56578.06</v>
      </c>
      <c r="I97" s="10">
        <f t="shared" si="19"/>
        <v>47900.86</v>
      </c>
      <c r="J97" s="10">
        <f t="shared" si="17"/>
        <v>153816.75</v>
      </c>
      <c r="K97" s="11">
        <f>SUM(J97/L97)</f>
        <v>0.22754358331288921</v>
      </c>
      <c r="L97" s="10">
        <f>ROUND(SUM(L84:L88)+SUM(L93:L96),5)</f>
        <v>675988.08</v>
      </c>
    </row>
    <row r="98" spans="1:12" ht="12" customHeight="1" x14ac:dyDescent="0.2">
      <c r="A98" s="1"/>
      <c r="B98" s="1"/>
      <c r="C98" s="1"/>
      <c r="D98" s="1" t="s">
        <v>88</v>
      </c>
      <c r="E98" s="1"/>
      <c r="F98" s="1"/>
      <c r="G98" s="10">
        <v>0</v>
      </c>
      <c r="H98" s="10">
        <v>0</v>
      </c>
      <c r="I98" s="10">
        <v>0</v>
      </c>
      <c r="J98" s="10">
        <f t="shared" si="17"/>
        <v>0</v>
      </c>
      <c r="K98" s="11"/>
      <c r="L98" s="10"/>
    </row>
    <row r="99" spans="1:12" ht="12" customHeight="1" x14ac:dyDescent="0.2">
      <c r="A99" s="1"/>
      <c r="B99" s="1"/>
      <c r="C99" s="1" t="s">
        <v>89</v>
      </c>
      <c r="D99" s="1"/>
      <c r="E99" s="1"/>
      <c r="F99" s="1"/>
      <c r="G99" s="10">
        <f>ROUND(G38+G48+G54+G83+SUM(G97:G98),5)</f>
        <v>78317.850000000006</v>
      </c>
      <c r="H99" s="10">
        <f>ROUND(H38+H48+H54+H83+SUM(H97:H98),5)</f>
        <v>67918.66</v>
      </c>
      <c r="I99" s="10">
        <v>98265.96</v>
      </c>
      <c r="J99" s="10">
        <f t="shared" si="17"/>
        <v>244502.47</v>
      </c>
      <c r="K99" s="11">
        <f>SUM(J99/L99)</f>
        <v>0.31643253397803989</v>
      </c>
      <c r="L99" s="10">
        <f>ROUND(L38+L48+L54+L83+SUM(L97:L98),5)</f>
        <v>772684.36</v>
      </c>
    </row>
    <row r="100" spans="1:12" ht="12" customHeight="1" x14ac:dyDescent="0.2">
      <c r="A100" s="1"/>
      <c r="B100" s="1" t="s">
        <v>90</v>
      </c>
      <c r="C100" s="1"/>
      <c r="D100" s="1"/>
      <c r="E100" s="1"/>
      <c r="F100" s="1"/>
      <c r="G100" s="10">
        <f>ROUND(G3+G37-G99,5)</f>
        <v>-15165.14</v>
      </c>
      <c r="H100" s="10">
        <f>ROUND(H3+H37-H99,5)</f>
        <v>34117.24</v>
      </c>
      <c r="I100" s="10">
        <f>ROUND(I3+I37-I99,5)</f>
        <v>-15953.17</v>
      </c>
      <c r="J100" s="10">
        <f t="shared" si="17"/>
        <v>2998.93</v>
      </c>
      <c r="K100" s="11"/>
      <c r="L100" s="10">
        <f>ROUND(L3+L37-L99,5)</f>
        <v>-106184.32000000001</v>
      </c>
    </row>
    <row r="101" spans="1:12" s="12" customFormat="1" ht="12" customHeight="1" x14ac:dyDescent="0.15">
      <c r="A101" s="1" t="s">
        <v>91</v>
      </c>
      <c r="B101" s="1"/>
      <c r="C101" s="1"/>
      <c r="D101" s="1"/>
      <c r="E101" s="1"/>
      <c r="F101" s="1"/>
      <c r="G101" s="10">
        <f>G100</f>
        <v>-15165.14</v>
      </c>
      <c r="H101" s="10">
        <f t="shared" ref="H101:I101" si="20">H100</f>
        <v>34117.24</v>
      </c>
      <c r="I101" s="10">
        <f t="shared" si="20"/>
        <v>-15953.17</v>
      </c>
      <c r="J101" s="10">
        <f t="shared" si="17"/>
        <v>2998.93</v>
      </c>
      <c r="K101" s="11"/>
      <c r="L101" s="10">
        <f>L100</f>
        <v>-106184.32000000001</v>
      </c>
    </row>
  </sheetData>
  <pageMargins left="0.7" right="0.7" top="0.75" bottom="0.75" header="0.3" footer="0.3"/>
  <pageSetup orientation="landscape" horizontalDpi="1200" verticalDpi="1200" r:id="rId1"/>
  <headerFooter>
    <oddHeader>&amp;CFairbanks Youth Advocates
Monthly Budget Report</oddHeader>
    <oddFooter>&amp;CPage# &amp;P of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C1EC-F523-7C4B-9DF3-9935EE722C49}">
  <dimension ref="A1:K89"/>
  <sheetViews>
    <sheetView topLeftCell="A2" zoomScale="170" zoomScaleNormal="170" workbookViewId="0">
      <selection activeCell="H9" sqref="H9"/>
    </sheetView>
  </sheetViews>
  <sheetFormatPr baseColWidth="10" defaultColWidth="8.83203125" defaultRowHeight="16" x14ac:dyDescent="0.2"/>
  <cols>
    <col min="1" max="5" width="3" style="13" customWidth="1"/>
    <col min="6" max="6" width="31" style="13" customWidth="1"/>
    <col min="7" max="7" width="10.5" style="14" customWidth="1"/>
    <col min="8" max="8" width="10.6640625" style="14" customWidth="1"/>
    <col min="9" max="9" width="12" style="14" customWidth="1"/>
    <col min="10" max="10" width="12" style="15" customWidth="1"/>
    <col min="11" max="11" width="12.5" style="14" bestFit="1" customWidth="1"/>
    <col min="12" max="16384" width="8.83203125" style="5"/>
  </cols>
  <sheetData>
    <row r="1" spans="1:11" ht="17" hidden="1" customHeight="1" thickBot="1" x14ac:dyDescent="0.25">
      <c r="A1" s="1"/>
      <c r="B1" s="1"/>
      <c r="C1" s="1"/>
      <c r="D1" s="1"/>
      <c r="E1" s="1"/>
      <c r="F1" s="1"/>
      <c r="G1" s="2"/>
      <c r="H1" s="2"/>
      <c r="I1" s="3" t="s">
        <v>0</v>
      </c>
      <c r="J1" s="4"/>
      <c r="K1" s="2"/>
    </row>
    <row r="2" spans="1:11" s="9" customFormat="1" x14ac:dyDescent="0.2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7" t="s">
        <v>92</v>
      </c>
      <c r="J2" s="8" t="s">
        <v>2</v>
      </c>
      <c r="K2" s="7" t="s">
        <v>4</v>
      </c>
    </row>
    <row r="3" spans="1:11" x14ac:dyDescent="0.2">
      <c r="A3" s="1"/>
      <c r="B3" s="1" t="s">
        <v>5</v>
      </c>
      <c r="C3" s="1"/>
      <c r="D3" s="1"/>
      <c r="E3" s="1"/>
      <c r="F3" s="1"/>
      <c r="G3" s="10"/>
      <c r="H3" s="10"/>
      <c r="I3" s="10"/>
      <c r="J3" s="11"/>
      <c r="K3" s="10"/>
    </row>
    <row r="4" spans="1:11" x14ac:dyDescent="0.2">
      <c r="A4" s="1"/>
      <c r="B4" s="1"/>
      <c r="C4" s="1" t="s">
        <v>6</v>
      </c>
      <c r="D4" s="1"/>
      <c r="E4" s="1"/>
      <c r="F4" s="1"/>
      <c r="G4" s="10"/>
      <c r="H4" s="10"/>
      <c r="I4" s="10"/>
      <c r="J4" s="11"/>
      <c r="K4" s="10"/>
    </row>
    <row r="5" spans="1:11" x14ac:dyDescent="0.2">
      <c r="A5" s="1"/>
      <c r="B5" s="1"/>
      <c r="C5" s="1"/>
      <c r="D5" s="1" t="s">
        <v>7</v>
      </c>
      <c r="E5" s="1"/>
      <c r="F5" s="1"/>
      <c r="G5" s="10"/>
      <c r="H5" s="10"/>
      <c r="I5" s="10"/>
      <c r="J5" s="11"/>
      <c r="K5" s="10"/>
    </row>
    <row r="6" spans="1:11" x14ac:dyDescent="0.2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f>ROUND(G6+H6,5)</f>
        <v>11881.09</v>
      </c>
      <c r="J6" s="11"/>
      <c r="K6" s="10"/>
    </row>
    <row r="7" spans="1:11" x14ac:dyDescent="0.2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f>ROUND(G7+H7,5)</f>
        <v>42793.02</v>
      </c>
      <c r="J7" s="11"/>
      <c r="K7" s="10"/>
    </row>
    <row r="8" spans="1:11" x14ac:dyDescent="0.2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f>ROUND(G8+H8,5)</f>
        <v>1180</v>
      </c>
      <c r="J8" s="11"/>
      <c r="K8" s="10"/>
    </row>
    <row r="9" spans="1:11" x14ac:dyDescent="0.2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ROUND(G9+H9,5)</f>
        <v>55854.11</v>
      </c>
      <c r="J9" s="11">
        <f>SUM(I9/K9)</f>
        <v>0.22341643999999999</v>
      </c>
      <c r="K9" s="10">
        <v>250000</v>
      </c>
    </row>
    <row r="10" spans="1:11" x14ac:dyDescent="0.2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1"/>
      <c r="K10" s="10"/>
    </row>
    <row r="11" spans="1:11" x14ac:dyDescent="0.2">
      <c r="A11" s="1"/>
      <c r="B11" s="1"/>
      <c r="C11" s="1"/>
      <c r="D11" s="1"/>
      <c r="E11" s="1" t="s">
        <v>13</v>
      </c>
      <c r="F11" s="1"/>
      <c r="G11" s="10">
        <v>0</v>
      </c>
      <c r="H11" s="10">
        <v>61188.5</v>
      </c>
      <c r="I11" s="10">
        <f>ROUND(G11+H11,5)</f>
        <v>61188.5</v>
      </c>
      <c r="J11" s="11">
        <f>SUM(I11/K11)</f>
        <v>0.32289445910290238</v>
      </c>
      <c r="K11" s="10">
        <v>189500</v>
      </c>
    </row>
    <row r="12" spans="1:11" x14ac:dyDescent="0.2">
      <c r="A12" s="1"/>
      <c r="B12" s="1"/>
      <c r="C12" s="1"/>
      <c r="D12" s="1"/>
      <c r="E12" s="1" t="s">
        <v>14</v>
      </c>
      <c r="F12" s="1"/>
      <c r="G12" s="10">
        <v>0</v>
      </c>
      <c r="H12" s="10">
        <v>7454</v>
      </c>
      <c r="I12" s="10">
        <f>ROUND(G12+H12,5)</f>
        <v>7454</v>
      </c>
      <c r="J12" s="11">
        <f>SUM(I12/K12)</f>
        <v>0.24846666666666667</v>
      </c>
      <c r="K12" s="10">
        <v>30000</v>
      </c>
    </row>
    <row r="13" spans="1:11" x14ac:dyDescent="0.2">
      <c r="A13" s="1"/>
      <c r="B13" s="1"/>
      <c r="C13" s="1"/>
      <c r="D13" s="1" t="s">
        <v>15</v>
      </c>
      <c r="E13" s="1"/>
      <c r="F13" s="1"/>
      <c r="G13" s="10">
        <f>ROUND(SUM(G10:G12),5)</f>
        <v>0</v>
      </c>
      <c r="H13" s="10">
        <f>ROUND(SUM(H10:H12),5)</f>
        <v>68642.5</v>
      </c>
      <c r="I13" s="10">
        <f>ROUND(G13+H13,5)</f>
        <v>68642.5</v>
      </c>
      <c r="J13" s="11">
        <f>SUM(I13/K13)</f>
        <v>0.31272209567198178</v>
      </c>
      <c r="K13" s="10">
        <f>ROUND(SUM(K10:K12),5)</f>
        <v>219500</v>
      </c>
    </row>
    <row r="14" spans="1:11" x14ac:dyDescent="0.2">
      <c r="A14" s="1"/>
      <c r="B14" s="1"/>
      <c r="C14" s="1"/>
      <c r="D14" s="1" t="s">
        <v>16</v>
      </c>
      <c r="E14" s="1"/>
      <c r="F14" s="1"/>
      <c r="G14" s="10"/>
      <c r="H14" s="10"/>
      <c r="I14" s="10"/>
      <c r="J14" s="11"/>
      <c r="K14" s="10"/>
    </row>
    <row r="15" spans="1:11" x14ac:dyDescent="0.2">
      <c r="A15" s="1"/>
      <c r="B15" s="1"/>
      <c r="C15" s="1"/>
      <c r="D15" s="1"/>
      <c r="E15" s="1" t="s">
        <v>17</v>
      </c>
      <c r="F15" s="1"/>
      <c r="G15" s="10">
        <v>93</v>
      </c>
      <c r="H15" s="10">
        <v>0</v>
      </c>
      <c r="I15" s="10">
        <f>ROUND(G15+H15,5)</f>
        <v>93</v>
      </c>
      <c r="J15" s="11"/>
      <c r="K15" s="10"/>
    </row>
    <row r="16" spans="1:11" x14ac:dyDescent="0.2">
      <c r="A16" s="1"/>
      <c r="B16" s="1"/>
      <c r="C16" s="1"/>
      <c r="D16" s="1"/>
      <c r="E16" s="1" t="s">
        <v>18</v>
      </c>
      <c r="F16" s="1"/>
      <c r="G16" s="10">
        <v>0</v>
      </c>
      <c r="H16" s="10">
        <v>0</v>
      </c>
      <c r="I16" s="10">
        <f>ROUND(G16+H16,5)</f>
        <v>0</v>
      </c>
      <c r="J16" s="11"/>
      <c r="K16" s="10"/>
    </row>
    <row r="17" spans="1:11" x14ac:dyDescent="0.2">
      <c r="A17" s="1"/>
      <c r="B17" s="1"/>
      <c r="C17" s="1"/>
      <c r="D17" s="1" t="s">
        <v>19</v>
      </c>
      <c r="E17" s="1"/>
      <c r="F17" s="1"/>
      <c r="G17" s="10">
        <f>ROUND(SUM(G14:G16),5)</f>
        <v>93</v>
      </c>
      <c r="H17" s="10">
        <f>ROUND(SUM(H14:H16),5)</f>
        <v>0</v>
      </c>
      <c r="I17" s="10">
        <f>ROUND(G17+H17,5)</f>
        <v>93</v>
      </c>
      <c r="J17" s="11"/>
      <c r="K17" s="10">
        <f>ROUND(SUM(K14:K16),5)</f>
        <v>0</v>
      </c>
    </row>
    <row r="18" spans="1:11" x14ac:dyDescent="0.2">
      <c r="A18" s="1"/>
      <c r="B18" s="1"/>
      <c r="C18" s="1"/>
      <c r="D18" s="1" t="s">
        <v>20</v>
      </c>
      <c r="E18" s="1"/>
      <c r="F18" s="1"/>
      <c r="G18" s="10"/>
      <c r="H18" s="10"/>
      <c r="I18" s="10"/>
      <c r="J18" s="11"/>
      <c r="K18" s="10"/>
    </row>
    <row r="19" spans="1:11" x14ac:dyDescent="0.2">
      <c r="A19" s="1"/>
      <c r="B19" s="1"/>
      <c r="C19" s="1"/>
      <c r="D19" s="1"/>
      <c r="E19" s="1" t="s">
        <v>21</v>
      </c>
      <c r="F19" s="1"/>
      <c r="G19" s="10">
        <v>1.73</v>
      </c>
      <c r="H19" s="10">
        <v>1.2</v>
      </c>
      <c r="I19" s="10">
        <f>ROUND(G19+H19,5)</f>
        <v>2.93</v>
      </c>
      <c r="J19" s="11"/>
      <c r="K19" s="10"/>
    </row>
    <row r="20" spans="1:11" x14ac:dyDescent="0.2">
      <c r="A20" s="1"/>
      <c r="B20" s="1"/>
      <c r="C20" s="1"/>
      <c r="D20" s="1"/>
      <c r="E20" s="1" t="s">
        <v>22</v>
      </c>
      <c r="F20" s="1"/>
      <c r="G20" s="10">
        <v>0</v>
      </c>
      <c r="H20" s="10">
        <v>0</v>
      </c>
      <c r="I20" s="10">
        <f>ROUND(G20+H20,5)</f>
        <v>0</v>
      </c>
      <c r="J20" s="11"/>
      <c r="K20" s="10">
        <v>5000.04</v>
      </c>
    </row>
    <row r="21" spans="1:11" x14ac:dyDescent="0.2">
      <c r="A21" s="1"/>
      <c r="B21" s="1"/>
      <c r="C21" s="1"/>
      <c r="D21" s="1" t="s">
        <v>23</v>
      </c>
      <c r="E21" s="1"/>
      <c r="F21" s="1"/>
      <c r="G21" s="10">
        <f>ROUND(SUM(G18:G20),5)</f>
        <v>1.73</v>
      </c>
      <c r="H21" s="10">
        <f>ROUND(SUM(H18:H20),5)</f>
        <v>1.2</v>
      </c>
      <c r="I21" s="10">
        <f>ROUND(G21+H21,5)</f>
        <v>2.93</v>
      </c>
      <c r="J21" s="11">
        <f>SUM(I21/K21)</f>
        <v>5.8599531203750376E-4</v>
      </c>
      <c r="K21" s="10">
        <f>ROUND(SUM(K18:K20),5)</f>
        <v>5000.04</v>
      </c>
    </row>
    <row r="22" spans="1:11" x14ac:dyDescent="0.2">
      <c r="A22" s="1"/>
      <c r="B22" s="1"/>
      <c r="C22" s="1"/>
      <c r="D22" s="1" t="s">
        <v>24</v>
      </c>
      <c r="E22" s="1"/>
      <c r="F22" s="1"/>
      <c r="G22" s="10"/>
      <c r="H22" s="10"/>
      <c r="I22" s="10"/>
      <c r="J22" s="11"/>
      <c r="K22" s="10"/>
    </row>
    <row r="23" spans="1:11" x14ac:dyDescent="0.2">
      <c r="A23" s="1"/>
      <c r="B23" s="1"/>
      <c r="C23" s="1"/>
      <c r="D23" s="1"/>
      <c r="E23" s="1" t="s">
        <v>25</v>
      </c>
      <c r="F23" s="1"/>
      <c r="G23" s="10">
        <v>0.61</v>
      </c>
      <c r="H23" s="10">
        <v>1.3</v>
      </c>
      <c r="I23" s="10">
        <f>ROUND(G23+H23,5)</f>
        <v>1.91</v>
      </c>
      <c r="J23" s="11"/>
      <c r="K23" s="10"/>
    </row>
    <row r="24" spans="1:11" x14ac:dyDescent="0.2">
      <c r="A24" s="1"/>
      <c r="B24" s="1"/>
      <c r="C24" s="1"/>
      <c r="D24" s="1"/>
      <c r="E24" s="1" t="s">
        <v>26</v>
      </c>
      <c r="F24" s="1"/>
      <c r="G24" s="10">
        <v>2430</v>
      </c>
      <c r="H24" s="10">
        <v>0</v>
      </c>
      <c r="I24" s="10">
        <f>ROUND(G24+H24,5)</f>
        <v>2430</v>
      </c>
      <c r="J24" s="11"/>
      <c r="K24" s="10"/>
    </row>
    <row r="25" spans="1:11" x14ac:dyDescent="0.2">
      <c r="A25" s="1"/>
      <c r="B25" s="1"/>
      <c r="C25" s="1"/>
      <c r="D25" s="1"/>
      <c r="E25" s="1" t="s">
        <v>27</v>
      </c>
      <c r="F25" s="1"/>
      <c r="G25" s="10">
        <v>0</v>
      </c>
      <c r="H25" s="10">
        <v>398.27</v>
      </c>
      <c r="I25" s="10">
        <f>ROUND(G25+H25,5)</f>
        <v>398.27</v>
      </c>
      <c r="J25" s="11"/>
      <c r="K25" s="10"/>
    </row>
    <row r="26" spans="1:11" x14ac:dyDescent="0.2">
      <c r="A26" s="1"/>
      <c r="B26" s="1"/>
      <c r="C26" s="1"/>
      <c r="D26" s="1" t="s">
        <v>28</v>
      </c>
      <c r="E26" s="1"/>
      <c r="F26" s="1"/>
      <c r="G26" s="10">
        <f>ROUND(SUM(G22:G25),5)</f>
        <v>2430.61</v>
      </c>
      <c r="H26" s="10">
        <f>ROUND(SUM(H22:H25),5)</f>
        <v>399.57</v>
      </c>
      <c r="I26" s="10">
        <f>ROUND(G26+H26,5)</f>
        <v>2830.18</v>
      </c>
      <c r="J26" s="11"/>
      <c r="K26" s="10"/>
    </row>
    <row r="27" spans="1:11" x14ac:dyDescent="0.2">
      <c r="A27" s="1"/>
      <c r="B27" s="1"/>
      <c r="C27" s="1"/>
      <c r="D27" s="1" t="s">
        <v>29</v>
      </c>
      <c r="E27" s="1"/>
      <c r="F27" s="1"/>
      <c r="G27" s="10"/>
      <c r="H27" s="10"/>
      <c r="I27" s="10"/>
      <c r="J27" s="11"/>
      <c r="K27" s="10"/>
    </row>
    <row r="28" spans="1:11" x14ac:dyDescent="0.2">
      <c r="A28" s="1"/>
      <c r="B28" s="1"/>
      <c r="C28" s="1"/>
      <c r="D28" s="1"/>
      <c r="E28" s="1" t="s">
        <v>30</v>
      </c>
      <c r="F28" s="1"/>
      <c r="G28" s="10">
        <v>11421.57</v>
      </c>
      <c r="H28" s="10">
        <v>1278.9000000000001</v>
      </c>
      <c r="I28" s="10">
        <f t="shared" ref="I28:I33" si="0">ROUND(G28+H28,5)</f>
        <v>12700.47</v>
      </c>
      <c r="J28" s="11"/>
      <c r="K28" s="10"/>
    </row>
    <row r="29" spans="1:11" x14ac:dyDescent="0.2">
      <c r="A29" s="1"/>
      <c r="B29" s="1"/>
      <c r="C29" s="1"/>
      <c r="D29" s="1"/>
      <c r="E29" s="1" t="s">
        <v>31</v>
      </c>
      <c r="F29" s="1"/>
      <c r="G29" s="10">
        <v>3353.5</v>
      </c>
      <c r="H29" s="10">
        <v>1448.22</v>
      </c>
      <c r="I29" s="10">
        <f t="shared" si="0"/>
        <v>4801.72</v>
      </c>
      <c r="J29" s="11"/>
      <c r="K29" s="10"/>
    </row>
    <row r="30" spans="1:11" x14ac:dyDescent="0.2">
      <c r="A30" s="1"/>
      <c r="B30" s="1"/>
      <c r="C30" s="1"/>
      <c r="D30" s="1"/>
      <c r="E30" s="1" t="s">
        <v>32</v>
      </c>
      <c r="F30" s="1"/>
      <c r="G30" s="10">
        <v>380</v>
      </c>
      <c r="H30" s="10">
        <v>19843.7</v>
      </c>
      <c r="I30" s="10">
        <f t="shared" si="0"/>
        <v>20223.7</v>
      </c>
      <c r="J30" s="11"/>
      <c r="K30" s="10"/>
    </row>
    <row r="31" spans="1:11" x14ac:dyDescent="0.2">
      <c r="A31" s="1"/>
      <c r="B31" s="1"/>
      <c r="C31" s="1"/>
      <c r="D31" s="1"/>
      <c r="E31" s="1" t="s">
        <v>33</v>
      </c>
      <c r="F31" s="1"/>
      <c r="G31" s="10">
        <v>0</v>
      </c>
      <c r="H31" s="10">
        <v>0</v>
      </c>
      <c r="I31" s="10">
        <f t="shared" si="0"/>
        <v>0</v>
      </c>
      <c r="J31" s="11"/>
      <c r="K31" s="10">
        <v>192000</v>
      </c>
    </row>
    <row r="32" spans="1:11" x14ac:dyDescent="0.2">
      <c r="A32" s="1"/>
      <c r="B32" s="1"/>
      <c r="C32" s="1"/>
      <c r="D32" s="1" t="s">
        <v>34</v>
      </c>
      <c r="E32" s="1"/>
      <c r="F32" s="1"/>
      <c r="G32" s="10">
        <f>ROUND(SUM(G27:G31),5)</f>
        <v>15155.07</v>
      </c>
      <c r="H32" s="10">
        <f>ROUND(SUM(H27:H31),5)</f>
        <v>22570.82</v>
      </c>
      <c r="I32" s="10">
        <f t="shared" si="0"/>
        <v>37725.89</v>
      </c>
      <c r="J32" s="11">
        <f>SUM(I32/K32)</f>
        <v>0.19648901041666667</v>
      </c>
      <c r="K32" s="10">
        <f>ROUND(SUM(K27:K31),5)</f>
        <v>192000</v>
      </c>
    </row>
    <row r="33" spans="1:11" x14ac:dyDescent="0.2">
      <c r="A33" s="1"/>
      <c r="B33" s="1"/>
      <c r="C33" s="1" t="s">
        <v>35</v>
      </c>
      <c r="D33" s="1"/>
      <c r="E33" s="1"/>
      <c r="F33" s="1"/>
      <c r="G33" s="10">
        <f>ROUND(G4+G9+G13+G17+G21+G26+G32,5)</f>
        <v>63112.71</v>
      </c>
      <c r="H33" s="10">
        <f>ROUND(H4+H9+H13+H17+H21+H26+H32,5)</f>
        <v>102035.9</v>
      </c>
      <c r="I33" s="10">
        <f t="shared" si="0"/>
        <v>165148.60999999999</v>
      </c>
      <c r="J33" s="11">
        <f>SUM(I33/K33)</f>
        <v>0.2477848463444953</v>
      </c>
      <c r="K33" s="10">
        <f>ROUND(K4+K9+K13+K17+K21+K26+K32,5)</f>
        <v>666500.04</v>
      </c>
    </row>
    <row r="34" spans="1:11" x14ac:dyDescent="0.2">
      <c r="A34" s="1"/>
      <c r="B34" s="1"/>
      <c r="C34" s="1" t="s">
        <v>36</v>
      </c>
      <c r="D34" s="1"/>
      <c r="E34" s="1"/>
      <c r="F34" s="1"/>
      <c r="G34" s="10"/>
      <c r="H34" s="10"/>
      <c r="I34" s="10"/>
      <c r="J34" s="11"/>
      <c r="K34" s="10"/>
    </row>
    <row r="35" spans="1:11" x14ac:dyDescent="0.2">
      <c r="A35" s="1"/>
      <c r="B35" s="1"/>
      <c r="C35" s="1"/>
      <c r="D35" s="1" t="s">
        <v>37</v>
      </c>
      <c r="E35" s="1"/>
      <c r="F35" s="1"/>
      <c r="G35" s="10"/>
      <c r="H35" s="10"/>
      <c r="I35" s="10"/>
      <c r="J35" s="11"/>
      <c r="K35" s="10"/>
    </row>
    <row r="36" spans="1:11" x14ac:dyDescent="0.2">
      <c r="A36" s="1"/>
      <c r="B36" s="1"/>
      <c r="C36" s="1"/>
      <c r="D36" s="1"/>
      <c r="E36" s="1" t="s">
        <v>38</v>
      </c>
      <c r="F36" s="1"/>
      <c r="G36" s="10"/>
      <c r="H36" s="10"/>
      <c r="I36" s="10"/>
      <c r="J36" s="11"/>
      <c r="K36" s="10"/>
    </row>
    <row r="37" spans="1:11" x14ac:dyDescent="0.2">
      <c r="A37" s="1"/>
      <c r="B37" s="1"/>
      <c r="C37" s="1"/>
      <c r="D37" s="1"/>
      <c r="E37" s="1"/>
      <c r="F37" s="1" t="s">
        <v>39</v>
      </c>
      <c r="G37" s="10">
        <v>9291.36</v>
      </c>
      <c r="H37" s="10">
        <v>0</v>
      </c>
      <c r="I37" s="10">
        <f>ROUND(G37+H37,5)</f>
        <v>9291.36</v>
      </c>
      <c r="J37" s="11"/>
      <c r="K37" s="10"/>
    </row>
    <row r="38" spans="1:11" x14ac:dyDescent="0.2">
      <c r="A38" s="1"/>
      <c r="B38" s="1"/>
      <c r="C38" s="1"/>
      <c r="D38" s="1"/>
      <c r="E38" s="1" t="s">
        <v>40</v>
      </c>
      <c r="F38" s="1"/>
      <c r="G38" s="10">
        <f>ROUND(SUM(G36:G37),5)</f>
        <v>9291.36</v>
      </c>
      <c r="H38" s="10">
        <f>ROUND(SUM(H36:H37),5)</f>
        <v>0</v>
      </c>
      <c r="I38" s="10">
        <f>ROUND(G38+H38,5)</f>
        <v>9291.36</v>
      </c>
      <c r="J38" s="11"/>
      <c r="K38" s="10"/>
    </row>
    <row r="39" spans="1:11" x14ac:dyDescent="0.2">
      <c r="A39" s="1"/>
      <c r="B39" s="1"/>
      <c r="C39" s="1"/>
      <c r="D39" s="1"/>
      <c r="E39" s="1" t="s">
        <v>41</v>
      </c>
      <c r="F39" s="1"/>
      <c r="G39" s="10">
        <v>0</v>
      </c>
      <c r="H39" s="10">
        <v>985.91</v>
      </c>
      <c r="I39" s="10">
        <f>ROUND(G39+H39,5)</f>
        <v>985.91</v>
      </c>
      <c r="J39" s="11">
        <f>SUM(I39/K39)</f>
        <v>5.7054976851851853E-2</v>
      </c>
      <c r="K39" s="10">
        <v>17280</v>
      </c>
    </row>
    <row r="40" spans="1:11" x14ac:dyDescent="0.2">
      <c r="A40" s="1"/>
      <c r="B40" s="1"/>
      <c r="C40" s="1"/>
      <c r="D40" s="1"/>
      <c r="E40" s="1" t="s">
        <v>42</v>
      </c>
      <c r="F40" s="1"/>
      <c r="G40" s="10">
        <v>0</v>
      </c>
      <c r="H40" s="10">
        <v>0</v>
      </c>
      <c r="I40" s="10">
        <f>ROUND(G40+H40,5)</f>
        <v>0</v>
      </c>
      <c r="J40" s="11"/>
      <c r="K40" s="10">
        <v>10000.08</v>
      </c>
    </row>
    <row r="41" spans="1:11" x14ac:dyDescent="0.2">
      <c r="A41" s="1"/>
      <c r="B41" s="1"/>
      <c r="C41" s="1"/>
      <c r="D41" s="1" t="s">
        <v>43</v>
      </c>
      <c r="E41" s="1"/>
      <c r="F41" s="1"/>
      <c r="G41" s="10">
        <f>ROUND(G35+SUM(G38:G40),5)</f>
        <v>9291.36</v>
      </c>
      <c r="H41" s="10">
        <f>ROUND(H35+SUM(H38:H40),5)</f>
        <v>985.91</v>
      </c>
      <c r="I41" s="10">
        <f>ROUND(G41+H41,5)</f>
        <v>10277.27</v>
      </c>
      <c r="J41" s="11">
        <f>SUM(I41/K41)</f>
        <v>0.37673166647605139</v>
      </c>
      <c r="K41" s="10">
        <f>ROUND(K35+SUM(K38:K40),5)</f>
        <v>27280.080000000002</v>
      </c>
    </row>
    <row r="42" spans="1:11" x14ac:dyDescent="0.2">
      <c r="A42" s="1"/>
      <c r="B42" s="1"/>
      <c r="C42" s="1"/>
      <c r="D42" s="1" t="s">
        <v>44</v>
      </c>
      <c r="E42" s="1"/>
      <c r="F42" s="1"/>
      <c r="G42" s="10"/>
      <c r="H42" s="10"/>
      <c r="I42" s="10"/>
      <c r="J42" s="11"/>
      <c r="K42" s="10"/>
    </row>
    <row r="43" spans="1:11" x14ac:dyDescent="0.2">
      <c r="A43" s="1"/>
      <c r="B43" s="1"/>
      <c r="C43" s="1"/>
      <c r="D43" s="1"/>
      <c r="E43" s="1" t="s">
        <v>45</v>
      </c>
      <c r="F43" s="1"/>
      <c r="G43" s="10">
        <v>7726</v>
      </c>
      <c r="H43" s="10">
        <v>0</v>
      </c>
      <c r="I43" s="10">
        <f>ROUND(G43+H43,5)</f>
        <v>7726</v>
      </c>
      <c r="J43" s="11"/>
      <c r="K43" s="10"/>
    </row>
    <row r="44" spans="1:11" x14ac:dyDescent="0.2">
      <c r="A44" s="1"/>
      <c r="B44" s="1"/>
      <c r="C44" s="1"/>
      <c r="D44" s="1"/>
      <c r="E44" s="1" t="s">
        <v>46</v>
      </c>
      <c r="F44" s="1"/>
      <c r="G44" s="10">
        <v>785.45</v>
      </c>
      <c r="H44" s="10">
        <v>2940.12</v>
      </c>
      <c r="I44" s="10">
        <f>ROUND(G44+H44,5)</f>
        <v>3725.57</v>
      </c>
      <c r="J44" s="11">
        <f>SUM(I44/K44)</f>
        <v>0.37255401956784345</v>
      </c>
      <c r="K44" s="10">
        <v>10000.08</v>
      </c>
    </row>
    <row r="45" spans="1:11" x14ac:dyDescent="0.2">
      <c r="A45" s="1"/>
      <c r="B45" s="1"/>
      <c r="C45" s="1"/>
      <c r="D45" s="1"/>
      <c r="E45" s="1" t="s">
        <v>47</v>
      </c>
      <c r="F45" s="1"/>
      <c r="G45" s="10">
        <v>0</v>
      </c>
      <c r="H45" s="10">
        <v>0</v>
      </c>
      <c r="I45" s="10">
        <f>ROUND(G45+H45,5)</f>
        <v>0</v>
      </c>
      <c r="J45" s="11"/>
      <c r="K45" s="10">
        <v>10000</v>
      </c>
    </row>
    <row r="46" spans="1:11" x14ac:dyDescent="0.2">
      <c r="A46" s="1"/>
      <c r="B46" s="1"/>
      <c r="C46" s="1"/>
      <c r="D46" s="1" t="s">
        <v>48</v>
      </c>
      <c r="E46" s="1"/>
      <c r="F46" s="1"/>
      <c r="G46" s="10">
        <f>ROUND(SUM(G42:G45),5)</f>
        <v>8511.4500000000007</v>
      </c>
      <c r="H46" s="10">
        <f>ROUND(SUM(H42:H45),5)</f>
        <v>2940.12</v>
      </c>
      <c r="I46" s="10">
        <f>ROUND(G46+H46,5)</f>
        <v>11451.57</v>
      </c>
      <c r="J46" s="11">
        <f>SUM(I46/K46)</f>
        <v>0.57257620969516121</v>
      </c>
      <c r="K46" s="10">
        <f>ROUND(SUM(K42:K45),5)</f>
        <v>20000.080000000002</v>
      </c>
    </row>
    <row r="47" spans="1:11" x14ac:dyDescent="0.2">
      <c r="A47" s="1"/>
      <c r="B47" s="1"/>
      <c r="C47" s="1"/>
      <c r="D47" s="1" t="s">
        <v>49</v>
      </c>
      <c r="E47" s="1"/>
      <c r="F47" s="1"/>
      <c r="G47" s="10"/>
      <c r="H47" s="10"/>
      <c r="I47" s="10"/>
      <c r="J47" s="11"/>
      <c r="K47" s="10"/>
    </row>
    <row r="48" spans="1:11" x14ac:dyDescent="0.2">
      <c r="A48" s="1"/>
      <c r="B48" s="1"/>
      <c r="C48" s="1"/>
      <c r="D48" s="1"/>
      <c r="E48" s="1" t="s">
        <v>50</v>
      </c>
      <c r="F48" s="1"/>
      <c r="G48" s="10">
        <v>315.7</v>
      </c>
      <c r="H48" s="10">
        <v>1031</v>
      </c>
      <c r="I48" s="10">
        <f t="shared" ref="I48:I63" si="1">ROUND(G48+H48,5)</f>
        <v>1346.7</v>
      </c>
      <c r="J48" s="11"/>
      <c r="K48" s="10"/>
    </row>
    <row r="49" spans="1:11" x14ac:dyDescent="0.2">
      <c r="A49" s="1"/>
      <c r="B49" s="1"/>
      <c r="C49" s="1"/>
      <c r="D49" s="1"/>
      <c r="E49" s="1" t="s">
        <v>51</v>
      </c>
      <c r="F49" s="1"/>
      <c r="G49" s="10">
        <v>119.19</v>
      </c>
      <c r="H49" s="10">
        <v>0</v>
      </c>
      <c r="I49" s="10">
        <f t="shared" si="1"/>
        <v>119.19</v>
      </c>
      <c r="J49" s="11"/>
      <c r="K49" s="10"/>
    </row>
    <row r="50" spans="1:11" x14ac:dyDescent="0.2">
      <c r="A50" s="1"/>
      <c r="B50" s="1"/>
      <c r="C50" s="1"/>
      <c r="D50" s="1"/>
      <c r="E50" s="1" t="s">
        <v>52</v>
      </c>
      <c r="F50" s="1"/>
      <c r="G50" s="10">
        <v>36</v>
      </c>
      <c r="H50" s="10">
        <v>0</v>
      </c>
      <c r="I50" s="10">
        <f t="shared" si="1"/>
        <v>36</v>
      </c>
      <c r="J50" s="11"/>
      <c r="K50" s="10"/>
    </row>
    <row r="51" spans="1:11" x14ac:dyDescent="0.2">
      <c r="A51" s="1"/>
      <c r="B51" s="1"/>
      <c r="C51" s="1"/>
      <c r="D51" s="1"/>
      <c r="E51" s="1" t="s">
        <v>53</v>
      </c>
      <c r="F51" s="1"/>
      <c r="G51" s="10">
        <v>552.32000000000005</v>
      </c>
      <c r="H51" s="10">
        <v>0</v>
      </c>
      <c r="I51" s="10">
        <f t="shared" si="1"/>
        <v>552.32000000000005</v>
      </c>
      <c r="J51" s="11"/>
      <c r="K51" s="10"/>
    </row>
    <row r="52" spans="1:11" x14ac:dyDescent="0.2">
      <c r="A52" s="1"/>
      <c r="B52" s="1"/>
      <c r="C52" s="1"/>
      <c r="D52" s="1"/>
      <c r="E52" s="1" t="s">
        <v>54</v>
      </c>
      <c r="F52" s="1"/>
      <c r="G52" s="10">
        <v>542.96</v>
      </c>
      <c r="H52" s="10">
        <v>584.52</v>
      </c>
      <c r="I52" s="10">
        <f t="shared" si="1"/>
        <v>1127.48</v>
      </c>
      <c r="J52" s="11"/>
      <c r="K52" s="10"/>
    </row>
    <row r="53" spans="1:11" x14ac:dyDescent="0.2">
      <c r="A53" s="1"/>
      <c r="B53" s="1"/>
      <c r="C53" s="1"/>
      <c r="D53" s="1"/>
      <c r="E53" s="1" t="s">
        <v>55</v>
      </c>
      <c r="F53" s="1"/>
      <c r="G53" s="10">
        <v>270</v>
      </c>
      <c r="H53" s="10">
        <v>0</v>
      </c>
      <c r="I53" s="10">
        <f t="shared" si="1"/>
        <v>270</v>
      </c>
      <c r="J53" s="11"/>
      <c r="K53" s="10"/>
    </row>
    <row r="54" spans="1:11" x14ac:dyDescent="0.2">
      <c r="A54" s="1"/>
      <c r="B54" s="1"/>
      <c r="C54" s="1"/>
      <c r="D54" s="1"/>
      <c r="E54" s="1" t="s">
        <v>56</v>
      </c>
      <c r="F54" s="1"/>
      <c r="G54" s="10">
        <v>470</v>
      </c>
      <c r="H54" s="10">
        <v>0</v>
      </c>
      <c r="I54" s="10">
        <f t="shared" si="1"/>
        <v>470</v>
      </c>
      <c r="J54" s="11"/>
      <c r="K54" s="10"/>
    </row>
    <row r="55" spans="1:11" x14ac:dyDescent="0.2">
      <c r="A55" s="1"/>
      <c r="B55" s="1"/>
      <c r="C55" s="1"/>
      <c r="D55" s="1"/>
      <c r="E55" s="1" t="s">
        <v>57</v>
      </c>
      <c r="F55" s="1"/>
      <c r="G55" s="10">
        <v>140.04</v>
      </c>
      <c r="H55" s="10">
        <v>24.01</v>
      </c>
      <c r="I55" s="10">
        <f t="shared" si="1"/>
        <v>164.05</v>
      </c>
      <c r="J55" s="11"/>
      <c r="K55" s="10"/>
    </row>
    <row r="56" spans="1:11" x14ac:dyDescent="0.2">
      <c r="A56" s="1"/>
      <c r="B56" s="1"/>
      <c r="C56" s="1"/>
      <c r="D56" s="1"/>
      <c r="E56" s="1" t="s">
        <v>58</v>
      </c>
      <c r="F56" s="1"/>
      <c r="G56" s="10">
        <v>0</v>
      </c>
      <c r="H56" s="10">
        <v>473.7</v>
      </c>
      <c r="I56" s="10">
        <f t="shared" si="1"/>
        <v>473.7</v>
      </c>
      <c r="J56" s="11"/>
      <c r="K56" s="10"/>
    </row>
    <row r="57" spans="1:11" x14ac:dyDescent="0.2">
      <c r="A57" s="1"/>
      <c r="B57" s="1"/>
      <c r="C57" s="1"/>
      <c r="D57" s="1"/>
      <c r="E57" s="1" t="s">
        <v>59</v>
      </c>
      <c r="F57" s="1"/>
      <c r="G57" s="10">
        <v>885</v>
      </c>
      <c r="H57" s="10">
        <v>0</v>
      </c>
      <c r="I57" s="10">
        <f t="shared" si="1"/>
        <v>885</v>
      </c>
      <c r="J57" s="11">
        <f>SUM(I57/K57)</f>
        <v>0.1769985840113279</v>
      </c>
      <c r="K57" s="10">
        <v>5000.04</v>
      </c>
    </row>
    <row r="58" spans="1:11" x14ac:dyDescent="0.2">
      <c r="A58" s="1"/>
      <c r="B58" s="1"/>
      <c r="C58" s="1"/>
      <c r="D58" s="1"/>
      <c r="E58" s="1" t="s">
        <v>60</v>
      </c>
      <c r="F58" s="1"/>
      <c r="G58" s="10">
        <v>3500</v>
      </c>
      <c r="H58" s="10">
        <v>315</v>
      </c>
      <c r="I58" s="10">
        <f t="shared" si="1"/>
        <v>3815</v>
      </c>
      <c r="J58" s="11"/>
      <c r="K58" s="10"/>
    </row>
    <row r="59" spans="1:11" x14ac:dyDescent="0.2">
      <c r="A59" s="1"/>
      <c r="B59" s="1"/>
      <c r="C59" s="1"/>
      <c r="D59" s="1"/>
      <c r="E59" s="1" t="s">
        <v>61</v>
      </c>
      <c r="F59" s="1"/>
      <c r="G59" s="10">
        <v>1756.91</v>
      </c>
      <c r="H59" s="10">
        <v>861.5</v>
      </c>
      <c r="I59" s="10">
        <f t="shared" si="1"/>
        <v>2618.41</v>
      </c>
      <c r="J59" s="11">
        <f>SUM(I59/K59)</f>
        <v>0.43640166666666663</v>
      </c>
      <c r="K59" s="10">
        <v>6000</v>
      </c>
    </row>
    <row r="60" spans="1:11" x14ac:dyDescent="0.2">
      <c r="A60" s="1"/>
      <c r="B60" s="1"/>
      <c r="C60" s="1"/>
      <c r="D60" s="1"/>
      <c r="E60" s="1" t="s">
        <v>62</v>
      </c>
      <c r="F60" s="1"/>
      <c r="G60" s="10">
        <v>0</v>
      </c>
      <c r="H60" s="10">
        <v>0</v>
      </c>
      <c r="I60" s="10">
        <f t="shared" si="1"/>
        <v>0</v>
      </c>
      <c r="J60" s="11"/>
      <c r="K60" s="10">
        <v>3000</v>
      </c>
    </row>
    <row r="61" spans="1:11" x14ac:dyDescent="0.2">
      <c r="A61" s="1"/>
      <c r="B61" s="1"/>
      <c r="C61" s="1"/>
      <c r="D61" s="1"/>
      <c r="E61" s="1" t="s">
        <v>63</v>
      </c>
      <c r="F61" s="1"/>
      <c r="G61" s="10">
        <v>10.7</v>
      </c>
      <c r="H61" s="10">
        <v>23.9</v>
      </c>
      <c r="I61" s="10">
        <f t="shared" si="1"/>
        <v>34.6</v>
      </c>
      <c r="J61" s="11">
        <f>SUM(I61/K61)</f>
        <v>1.7265469061876249E-2</v>
      </c>
      <c r="K61" s="10">
        <v>2004</v>
      </c>
    </row>
    <row r="62" spans="1:11" x14ac:dyDescent="0.2">
      <c r="A62" s="1"/>
      <c r="B62" s="1"/>
      <c r="C62" s="1"/>
      <c r="D62" s="1"/>
      <c r="E62" s="1" t="s">
        <v>64</v>
      </c>
      <c r="F62" s="1"/>
      <c r="G62" s="10">
        <v>1069.95</v>
      </c>
      <c r="H62" s="10">
        <v>125.9</v>
      </c>
      <c r="I62" s="10">
        <f t="shared" si="1"/>
        <v>1195.8499999999999</v>
      </c>
      <c r="J62" s="11">
        <f>SUM(I62/K62)</f>
        <v>0.14940654672663667</v>
      </c>
      <c r="K62" s="10">
        <v>8004</v>
      </c>
    </row>
    <row r="63" spans="1:11" x14ac:dyDescent="0.2">
      <c r="A63" s="1"/>
      <c r="B63" s="1"/>
      <c r="C63" s="1"/>
      <c r="D63" s="1"/>
      <c r="E63" s="1" t="s">
        <v>65</v>
      </c>
      <c r="F63" s="1"/>
      <c r="G63" s="10">
        <v>115.12</v>
      </c>
      <c r="H63" s="10">
        <v>0</v>
      </c>
      <c r="I63" s="10">
        <f t="shared" si="1"/>
        <v>115.12</v>
      </c>
      <c r="J63" s="11"/>
      <c r="K63" s="10"/>
    </row>
    <row r="64" spans="1:11" x14ac:dyDescent="0.2">
      <c r="A64" s="1"/>
      <c r="B64" s="1"/>
      <c r="C64" s="1"/>
      <c r="D64" s="1"/>
      <c r="E64" s="1" t="s">
        <v>66</v>
      </c>
      <c r="F64" s="1"/>
      <c r="G64" s="10"/>
      <c r="H64" s="10"/>
      <c r="I64" s="10"/>
      <c r="J64" s="11"/>
      <c r="K64" s="10"/>
    </row>
    <row r="65" spans="1:11" x14ac:dyDescent="0.2">
      <c r="A65" s="1"/>
      <c r="B65" s="1"/>
      <c r="C65" s="1"/>
      <c r="D65" s="1"/>
      <c r="E65" s="1"/>
      <c r="F65" s="1" t="s">
        <v>67</v>
      </c>
      <c r="G65" s="10">
        <v>886.29</v>
      </c>
      <c r="H65" s="10">
        <v>1180.99</v>
      </c>
      <c r="I65" s="10">
        <f t="shared" ref="I65:I71" si="2">ROUND(G65+H65,5)</f>
        <v>2067.2800000000002</v>
      </c>
      <c r="J65" s="11">
        <f>SUM(I65/K65)</f>
        <v>0.28712222222222222</v>
      </c>
      <c r="K65" s="10">
        <v>7200</v>
      </c>
    </row>
    <row r="66" spans="1:11" x14ac:dyDescent="0.2">
      <c r="A66" s="1"/>
      <c r="B66" s="1"/>
      <c r="C66" s="1"/>
      <c r="D66" s="1"/>
      <c r="E66" s="1"/>
      <c r="F66" s="1" t="s">
        <v>68</v>
      </c>
      <c r="G66" s="10">
        <v>88</v>
      </c>
      <c r="H66" s="10">
        <v>0</v>
      </c>
      <c r="I66" s="10">
        <f t="shared" si="2"/>
        <v>88</v>
      </c>
      <c r="J66" s="11"/>
      <c r="K66" s="10"/>
    </row>
    <row r="67" spans="1:11" x14ac:dyDescent="0.2">
      <c r="A67" s="1"/>
      <c r="B67" s="1"/>
      <c r="C67" s="1"/>
      <c r="D67" s="1"/>
      <c r="E67" s="1"/>
      <c r="F67" s="1" t="s">
        <v>69</v>
      </c>
      <c r="G67" s="10">
        <v>0</v>
      </c>
      <c r="H67" s="10">
        <v>2881.19</v>
      </c>
      <c r="I67" s="10">
        <f t="shared" si="2"/>
        <v>2881.19</v>
      </c>
      <c r="J67" s="11">
        <f>SUM(I67/K67)</f>
        <v>0.2881166950664395</v>
      </c>
      <c r="K67" s="10">
        <v>10000.08</v>
      </c>
    </row>
    <row r="68" spans="1:11" x14ac:dyDescent="0.2">
      <c r="A68" s="1"/>
      <c r="B68" s="1"/>
      <c r="C68" s="1"/>
      <c r="D68" s="1"/>
      <c r="E68" s="1"/>
      <c r="F68" s="1" t="s">
        <v>70</v>
      </c>
      <c r="G68" s="10">
        <v>393.03</v>
      </c>
      <c r="H68" s="10">
        <v>488.16</v>
      </c>
      <c r="I68" s="10">
        <f t="shared" si="2"/>
        <v>881.19</v>
      </c>
      <c r="J68" s="11">
        <f>SUM(I68/K68)</f>
        <v>0.1420357833655706</v>
      </c>
      <c r="K68" s="10">
        <v>6204</v>
      </c>
    </row>
    <row r="69" spans="1:11" x14ac:dyDescent="0.2">
      <c r="A69" s="1"/>
      <c r="B69" s="1"/>
      <c r="C69" s="1"/>
      <c r="D69" s="1"/>
      <c r="E69" s="1" t="s">
        <v>71</v>
      </c>
      <c r="F69" s="1"/>
      <c r="G69" s="10">
        <f>ROUND(SUM(G64:G68),5)</f>
        <v>1367.32</v>
      </c>
      <c r="H69" s="10">
        <f>ROUND(SUM(H64:H68),5)</f>
        <v>4550.34</v>
      </c>
      <c r="I69" s="10">
        <f t="shared" si="2"/>
        <v>5917.66</v>
      </c>
      <c r="J69" s="11">
        <f>SUM(I69/K69)</f>
        <v>0.25284736678391118</v>
      </c>
      <c r="K69" s="10">
        <f>ROUND(SUM(K64:K68),5)</f>
        <v>23404.080000000002</v>
      </c>
    </row>
    <row r="70" spans="1:11" x14ac:dyDescent="0.2">
      <c r="A70" s="1"/>
      <c r="B70" s="1"/>
      <c r="C70" s="1"/>
      <c r="D70" s="1"/>
      <c r="E70" s="1" t="s">
        <v>72</v>
      </c>
      <c r="F70" s="1"/>
      <c r="G70" s="10">
        <v>0</v>
      </c>
      <c r="H70" s="10">
        <v>0</v>
      </c>
      <c r="I70" s="10">
        <f t="shared" si="2"/>
        <v>0</v>
      </c>
      <c r="J70" s="11">
        <f>SUM(I70/K70)</f>
        <v>0</v>
      </c>
      <c r="K70" s="10">
        <v>2004</v>
      </c>
    </row>
    <row r="71" spans="1:11" x14ac:dyDescent="0.2">
      <c r="A71" s="1"/>
      <c r="B71" s="1"/>
      <c r="C71" s="1"/>
      <c r="D71" s="1" t="s">
        <v>73</v>
      </c>
      <c r="E71" s="1"/>
      <c r="F71" s="1"/>
      <c r="G71" s="10">
        <f>ROUND(SUM(G47:G63)+SUM(G69:G70),5)</f>
        <v>11151.21</v>
      </c>
      <c r="H71" s="10">
        <f>ROUND(SUM(H47:H63)+SUM(H69:H70),5)</f>
        <v>7989.87</v>
      </c>
      <c r="I71" s="10">
        <f t="shared" si="2"/>
        <v>19141.080000000002</v>
      </c>
      <c r="J71" s="11">
        <f>SUM(I71/K71)</f>
        <v>0.38734485831748833</v>
      </c>
      <c r="K71" s="10">
        <f>ROUND(SUM(K47:K63)+SUM(K69:K70),5)</f>
        <v>49416.12</v>
      </c>
    </row>
    <row r="72" spans="1:11" x14ac:dyDescent="0.2">
      <c r="A72" s="1"/>
      <c r="B72" s="1"/>
      <c r="C72" s="1"/>
      <c r="D72" s="1" t="s">
        <v>74</v>
      </c>
      <c r="E72" s="1"/>
      <c r="F72" s="1"/>
      <c r="G72" s="10"/>
      <c r="H72" s="10"/>
      <c r="I72" s="10"/>
      <c r="J72" s="11"/>
      <c r="K72" s="10"/>
    </row>
    <row r="73" spans="1:11" x14ac:dyDescent="0.2">
      <c r="A73" s="1"/>
      <c r="B73" s="1"/>
      <c r="C73" s="1"/>
      <c r="D73" s="1"/>
      <c r="E73" s="1" t="s">
        <v>75</v>
      </c>
      <c r="F73" s="1"/>
      <c r="G73" s="10">
        <v>113.25</v>
      </c>
      <c r="H73" s="10">
        <v>113.25</v>
      </c>
      <c r="I73" s="10">
        <f>ROUND(G73+H73,5)</f>
        <v>226.5</v>
      </c>
      <c r="J73" s="11">
        <f>SUM(I73/K73)</f>
        <v>0.151</v>
      </c>
      <c r="K73" s="10">
        <v>1500</v>
      </c>
    </row>
    <row r="74" spans="1:11" x14ac:dyDescent="0.2">
      <c r="A74" s="1"/>
      <c r="B74" s="1"/>
      <c r="C74" s="1"/>
      <c r="D74" s="1"/>
      <c r="E74" s="1" t="s">
        <v>76</v>
      </c>
      <c r="F74" s="1"/>
      <c r="G74" s="10">
        <v>3451.86</v>
      </c>
      <c r="H74" s="10">
        <v>4985.49</v>
      </c>
      <c r="I74" s="10">
        <f>ROUND(G74+H74,5)</f>
        <v>8437.35</v>
      </c>
      <c r="J74" s="11">
        <f>SUM(I74/K74)</f>
        <v>0.11675730654267685</v>
      </c>
      <c r="K74" s="10">
        <v>72264</v>
      </c>
    </row>
    <row r="75" spans="1:11" x14ac:dyDescent="0.2">
      <c r="A75" s="1"/>
      <c r="B75" s="1"/>
      <c r="C75" s="1"/>
      <c r="D75" s="1"/>
      <c r="E75" s="1" t="s">
        <v>77</v>
      </c>
      <c r="F75" s="1"/>
      <c r="G75" s="10">
        <v>14.32</v>
      </c>
      <c r="H75" s="10">
        <v>46</v>
      </c>
      <c r="I75" s="10">
        <f>ROUND(G75+H75,5)</f>
        <v>60.32</v>
      </c>
      <c r="J75" s="11"/>
      <c r="K75" s="10"/>
    </row>
    <row r="76" spans="1:11" x14ac:dyDescent="0.2">
      <c r="A76" s="1"/>
      <c r="B76" s="1"/>
      <c r="C76" s="1"/>
      <c r="D76" s="1"/>
      <c r="E76" s="1" t="s">
        <v>78</v>
      </c>
      <c r="F76" s="1"/>
      <c r="G76" s="10">
        <v>636.24</v>
      </c>
      <c r="H76" s="10">
        <v>375.29</v>
      </c>
      <c r="I76" s="10">
        <f>ROUND(G76+H76,5)</f>
        <v>1011.53</v>
      </c>
      <c r="J76" s="11"/>
      <c r="K76" s="10"/>
    </row>
    <row r="77" spans="1:11" x14ac:dyDescent="0.2">
      <c r="A77" s="1"/>
      <c r="B77" s="1"/>
      <c r="C77" s="1"/>
      <c r="D77" s="1"/>
      <c r="E77" s="1" t="s">
        <v>79</v>
      </c>
      <c r="F77" s="1"/>
      <c r="G77" s="10"/>
      <c r="H77" s="10"/>
      <c r="I77" s="10"/>
      <c r="J77" s="11"/>
      <c r="K77" s="10"/>
    </row>
    <row r="78" spans="1:11" x14ac:dyDescent="0.2">
      <c r="A78" s="1"/>
      <c r="B78" s="1"/>
      <c r="C78" s="1"/>
      <c r="D78" s="1"/>
      <c r="E78" s="1"/>
      <c r="F78" s="1" t="s">
        <v>80</v>
      </c>
      <c r="G78" s="10">
        <v>5135.6400000000003</v>
      </c>
      <c r="H78" s="10">
        <v>923.08</v>
      </c>
      <c r="I78" s="10">
        <f t="shared" ref="I78:I89" si="3">ROUND(G78+H78,5)</f>
        <v>6058.72</v>
      </c>
      <c r="J78" s="11"/>
      <c r="K78" s="10"/>
    </row>
    <row r="79" spans="1:11" x14ac:dyDescent="0.2">
      <c r="A79" s="1"/>
      <c r="B79" s="1"/>
      <c r="C79" s="1"/>
      <c r="D79" s="1"/>
      <c r="E79" s="1"/>
      <c r="F79" s="1" t="s">
        <v>81</v>
      </c>
      <c r="G79" s="10">
        <v>19690.5</v>
      </c>
      <c r="H79" s="10">
        <v>25789.5</v>
      </c>
      <c r="I79" s="10">
        <f t="shared" si="3"/>
        <v>45480</v>
      </c>
      <c r="J79" s="11"/>
      <c r="K79" s="10"/>
    </row>
    <row r="80" spans="1:11" x14ac:dyDescent="0.2">
      <c r="A80" s="1"/>
      <c r="B80" s="1"/>
      <c r="C80" s="1"/>
      <c r="D80" s="1"/>
      <c r="E80" s="1"/>
      <c r="F80" s="1" t="s">
        <v>82</v>
      </c>
      <c r="G80" s="10">
        <v>0</v>
      </c>
      <c r="H80" s="10">
        <v>0</v>
      </c>
      <c r="I80" s="10">
        <f t="shared" si="3"/>
        <v>0</v>
      </c>
      <c r="J80" s="11"/>
      <c r="K80" s="10">
        <v>298224</v>
      </c>
    </row>
    <row r="81" spans="1:11" x14ac:dyDescent="0.2">
      <c r="A81" s="1"/>
      <c r="B81" s="1"/>
      <c r="C81" s="1"/>
      <c r="D81" s="1"/>
      <c r="E81" s="1" t="s">
        <v>83</v>
      </c>
      <c r="F81" s="1"/>
      <c r="G81" s="10">
        <f>ROUND(SUM(G77:G80),5)</f>
        <v>24826.14</v>
      </c>
      <c r="H81" s="10">
        <f>ROUND(SUM(H77:H80),5)</f>
        <v>26712.58</v>
      </c>
      <c r="I81" s="10">
        <f t="shared" si="3"/>
        <v>51538.720000000001</v>
      </c>
      <c r="J81" s="11"/>
      <c r="K81" s="10">
        <f>ROUND(SUM(K77:K80),5)</f>
        <v>298224</v>
      </c>
    </row>
    <row r="82" spans="1:11" x14ac:dyDescent="0.2">
      <c r="A82" s="1"/>
      <c r="B82" s="1"/>
      <c r="C82" s="1"/>
      <c r="D82" s="1"/>
      <c r="E82" s="1" t="s">
        <v>84</v>
      </c>
      <c r="F82" s="1"/>
      <c r="G82" s="10">
        <v>16000.02</v>
      </c>
      <c r="H82" s="10">
        <v>16000.02</v>
      </c>
      <c r="I82" s="10">
        <f t="shared" si="3"/>
        <v>32000.04</v>
      </c>
      <c r="J82" s="11"/>
      <c r="K82" s="10">
        <v>208000.08</v>
      </c>
    </row>
    <row r="83" spans="1:11" x14ac:dyDescent="0.2">
      <c r="A83" s="1"/>
      <c r="B83" s="1"/>
      <c r="C83" s="1"/>
      <c r="D83" s="1"/>
      <c r="E83" s="1" t="s">
        <v>85</v>
      </c>
      <c r="F83" s="1"/>
      <c r="G83" s="10">
        <v>3576</v>
      </c>
      <c r="H83" s="10">
        <v>7000</v>
      </c>
      <c r="I83" s="10">
        <f t="shared" si="3"/>
        <v>10576</v>
      </c>
      <c r="J83" s="11"/>
      <c r="K83" s="10">
        <v>96000</v>
      </c>
    </row>
    <row r="84" spans="1:11" x14ac:dyDescent="0.2">
      <c r="A84" s="1"/>
      <c r="B84" s="1"/>
      <c r="C84" s="1"/>
      <c r="D84" s="1"/>
      <c r="E84" s="1" t="s">
        <v>86</v>
      </c>
      <c r="F84" s="1"/>
      <c r="G84" s="10">
        <v>720</v>
      </c>
      <c r="H84" s="10">
        <v>1345.43</v>
      </c>
      <c r="I84" s="10">
        <f t="shared" si="3"/>
        <v>2065.4299999999998</v>
      </c>
      <c r="J84" s="11"/>
      <c r="K84" s="10"/>
    </row>
    <row r="85" spans="1:11" x14ac:dyDescent="0.2">
      <c r="A85" s="1"/>
      <c r="B85" s="1"/>
      <c r="C85" s="1"/>
      <c r="D85" s="1" t="s">
        <v>87</v>
      </c>
      <c r="E85" s="1"/>
      <c r="F85" s="1"/>
      <c r="G85" s="10">
        <f>ROUND(SUM(G72:G76)+SUM(G81:G84),5)</f>
        <v>49337.83</v>
      </c>
      <c r="H85" s="10">
        <f>ROUND(SUM(H72:H76)+SUM(H81:H84),5)</f>
        <v>56578.06</v>
      </c>
      <c r="I85" s="10">
        <f t="shared" si="3"/>
        <v>105915.89</v>
      </c>
      <c r="J85" s="11">
        <f>SUM(I85/K85)</f>
        <v>0.15668307346484572</v>
      </c>
      <c r="K85" s="10">
        <f>ROUND(SUM(K72:K76)+SUM(K81:K84),5)</f>
        <v>675988.08</v>
      </c>
    </row>
    <row r="86" spans="1:11" x14ac:dyDescent="0.2">
      <c r="A86" s="1"/>
      <c r="B86" s="1"/>
      <c r="C86" s="1"/>
      <c r="D86" s="1" t="s">
        <v>88</v>
      </c>
      <c r="E86" s="1"/>
      <c r="F86" s="1"/>
      <c r="G86" s="10">
        <v>0</v>
      </c>
      <c r="H86" s="10">
        <v>0</v>
      </c>
      <c r="I86" s="10">
        <f t="shared" si="3"/>
        <v>0</v>
      </c>
      <c r="J86" s="11"/>
      <c r="K86" s="10"/>
    </row>
    <row r="87" spans="1:11" x14ac:dyDescent="0.2">
      <c r="A87" s="1"/>
      <c r="B87" s="1"/>
      <c r="C87" s="1" t="s">
        <v>89</v>
      </c>
      <c r="D87" s="1"/>
      <c r="E87" s="1"/>
      <c r="F87" s="1"/>
      <c r="G87" s="10">
        <f>ROUND(G34+G41+G46+G71+SUM(G85:G86),5)</f>
        <v>78291.850000000006</v>
      </c>
      <c r="H87" s="10">
        <f>ROUND(H34+H41+H46+H71+SUM(H85:H86),5)</f>
        <v>68493.960000000006</v>
      </c>
      <c r="I87" s="10">
        <f t="shared" si="3"/>
        <v>146785.81</v>
      </c>
      <c r="J87" s="11">
        <f>SUM(I87/K87)</f>
        <v>0.18996865680055955</v>
      </c>
      <c r="K87" s="10">
        <f>ROUND(K34+K41+K46+K71+SUM(K85:K86),5)</f>
        <v>772684.36</v>
      </c>
    </row>
    <row r="88" spans="1:11" x14ac:dyDescent="0.2">
      <c r="A88" s="1"/>
      <c r="B88" s="1" t="s">
        <v>90</v>
      </c>
      <c r="C88" s="1"/>
      <c r="D88" s="1"/>
      <c r="E88" s="1"/>
      <c r="F88" s="1"/>
      <c r="G88" s="10">
        <f>ROUND(G3+G33-G87,5)</f>
        <v>-15179.14</v>
      </c>
      <c r="H88" s="10">
        <f>ROUND(H3+H33-H87,5)</f>
        <v>33541.94</v>
      </c>
      <c r="I88" s="10">
        <f t="shared" si="3"/>
        <v>18362.8</v>
      </c>
      <c r="J88" s="11"/>
      <c r="K88" s="10">
        <f>ROUND(K3+K33-K87,5)</f>
        <v>-106184.32000000001</v>
      </c>
    </row>
    <row r="89" spans="1:11" s="12" customFormat="1" ht="11" x14ac:dyDescent="0.15">
      <c r="A89" s="1" t="s">
        <v>91</v>
      </c>
      <c r="B89" s="1"/>
      <c r="C89" s="1"/>
      <c r="D89" s="1"/>
      <c r="E89" s="1"/>
      <c r="F89" s="1"/>
      <c r="G89" s="10">
        <f>G88</f>
        <v>-15179.14</v>
      </c>
      <c r="H89" s="10">
        <f>H88</f>
        <v>33541.94</v>
      </c>
      <c r="I89" s="10">
        <f t="shared" si="3"/>
        <v>18362.8</v>
      </c>
      <c r="J89" s="11"/>
      <c r="K89" s="10">
        <f>K88</f>
        <v>-106184.32000000001</v>
      </c>
    </row>
  </sheetData>
  <pageMargins left="0.7" right="0.7" top="0.75" bottom="0.75" header="0.3" footer="0.3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March</vt:lpstr>
      <vt:lpstr>Jan-Feb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Taylor</dc:creator>
  <cp:lastModifiedBy>Brian Taylor</cp:lastModifiedBy>
  <cp:lastPrinted>2022-04-14T22:47:02Z</cp:lastPrinted>
  <dcterms:created xsi:type="dcterms:W3CDTF">2022-03-22T21:22:48Z</dcterms:created>
  <dcterms:modified xsi:type="dcterms:W3CDTF">2022-04-14T22:47:21Z</dcterms:modified>
</cp:coreProperties>
</file>