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antaylor/Desktop/"/>
    </mc:Choice>
  </mc:AlternateContent>
  <xr:revisionPtr revIDLastSave="0" documentId="8_{F348D25A-4B23-DD4D-A80B-4B0CEAD6E0C9}" xr6:coauthVersionLast="36" xr6:coauthVersionMax="36" xr10:uidLastSave="{00000000-0000-0000-0000-000000000000}"/>
  <bookViews>
    <workbookView xWindow="340" yWindow="1040" windowWidth="24020" windowHeight="13220" xr2:uid="{3F389EC8-A622-9749-8FAD-140917CA0F21}"/>
  </bookViews>
  <sheets>
    <sheet name="August Revised" sheetId="9" r:id="rId1"/>
    <sheet name="August" sheetId="8" r:id="rId2"/>
    <sheet name="July" sheetId="7" r:id="rId3"/>
    <sheet name="June" sheetId="6" r:id="rId4"/>
    <sheet name="May" sheetId="4" r:id="rId5"/>
    <sheet name="April" sheetId="3" r:id="rId6"/>
    <sheet name="March" sheetId="2" r:id="rId7"/>
    <sheet name="Jan-Feb" sheetId="1" r:id="rId8"/>
  </sheets>
  <definedNames>
    <definedName name="_xlnm.Print_Titles" localSheetId="1">August!$1:$1</definedName>
    <definedName name="_xlnm.Print_Titles" localSheetId="0">'August Revised'!$1:$1</definedName>
    <definedName name="_xlnm.Print_Titles" localSheetId="2">July!$1:$1</definedName>
    <definedName name="_xlnm.Print_Titles" localSheetId="3">June!$1:$1</definedName>
    <definedName name="_xlnm.Print_Titles" localSheetId="4">May!$1:$1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7" i="9" l="1"/>
  <c r="N106" i="9"/>
  <c r="N105" i="9"/>
  <c r="N104" i="9"/>
  <c r="N103" i="9"/>
  <c r="N102" i="9"/>
  <c r="M102" i="9"/>
  <c r="M107" i="9" s="1"/>
  <c r="L102" i="9"/>
  <c r="L107" i="9" s="1"/>
  <c r="K102" i="9"/>
  <c r="K107" i="9" s="1"/>
  <c r="J102" i="9"/>
  <c r="J107" i="9" s="1"/>
  <c r="I102" i="9"/>
  <c r="I107" i="9" s="1"/>
  <c r="H102" i="9"/>
  <c r="H107" i="9" s="1"/>
  <c r="G102" i="9"/>
  <c r="G107" i="9" s="1"/>
  <c r="F102" i="9"/>
  <c r="F107" i="9" s="1"/>
  <c r="N101" i="9"/>
  <c r="N100" i="9"/>
  <c r="N99" i="9"/>
  <c r="N98" i="9"/>
  <c r="N97" i="9"/>
  <c r="N96" i="9"/>
  <c r="N95" i="9"/>
  <c r="O95" i="9" s="1"/>
  <c r="N94" i="9"/>
  <c r="N93" i="9"/>
  <c r="O92" i="9"/>
  <c r="N92" i="9"/>
  <c r="N107" i="9" s="1"/>
  <c r="O107" i="9" s="1"/>
  <c r="N91" i="9"/>
  <c r="L90" i="9"/>
  <c r="J90" i="9"/>
  <c r="I90" i="9"/>
  <c r="H90" i="9"/>
  <c r="P89" i="9"/>
  <c r="P90" i="9" s="1"/>
  <c r="M89" i="9"/>
  <c r="L89" i="9"/>
  <c r="K89" i="9"/>
  <c r="J89" i="9"/>
  <c r="I89" i="9"/>
  <c r="H89" i="9"/>
  <c r="G89" i="9"/>
  <c r="F89" i="9"/>
  <c r="O88" i="9"/>
  <c r="N88" i="9"/>
  <c r="O87" i="9"/>
  <c r="N87" i="9"/>
  <c r="N86" i="9"/>
  <c r="N89" i="9" s="1"/>
  <c r="N85" i="9"/>
  <c r="O85" i="9" s="1"/>
  <c r="N84" i="9"/>
  <c r="N83" i="9"/>
  <c r="N82" i="9"/>
  <c r="O82" i="9" s="1"/>
  <c r="N81" i="9"/>
  <c r="O81" i="9" s="1"/>
  <c r="N80" i="9"/>
  <c r="O79" i="9"/>
  <c r="N79" i="9"/>
  <c r="M79" i="9"/>
  <c r="M90" i="9" s="1"/>
  <c r="L79" i="9"/>
  <c r="K79" i="9"/>
  <c r="K90" i="9" s="1"/>
  <c r="J79" i="9"/>
  <c r="I79" i="9"/>
  <c r="H79" i="9"/>
  <c r="G79" i="9"/>
  <c r="G90" i="9" s="1"/>
  <c r="F79" i="9"/>
  <c r="F90" i="9" s="1"/>
  <c r="N78" i="9"/>
  <c r="N77" i="9"/>
  <c r="N76" i="9"/>
  <c r="N75" i="9"/>
  <c r="N74" i="9"/>
  <c r="N73" i="9"/>
  <c r="O73" i="9" s="1"/>
  <c r="N72" i="9"/>
  <c r="N71" i="9"/>
  <c r="N70" i="9"/>
  <c r="N69" i="9"/>
  <c r="N68" i="9"/>
  <c r="N67" i="9"/>
  <c r="N66" i="9"/>
  <c r="N65" i="9"/>
  <c r="N64" i="9"/>
  <c r="N63" i="9"/>
  <c r="P62" i="9"/>
  <c r="M62" i="9"/>
  <c r="L62" i="9"/>
  <c r="K62" i="9"/>
  <c r="J62" i="9"/>
  <c r="I62" i="9"/>
  <c r="H62" i="9"/>
  <c r="G62" i="9"/>
  <c r="F62" i="9"/>
  <c r="O61" i="9"/>
  <c r="N61" i="9"/>
  <c r="N60" i="9"/>
  <c r="N59" i="9"/>
  <c r="N62" i="9" s="1"/>
  <c r="O62" i="9" s="1"/>
  <c r="N58" i="9"/>
  <c r="N57" i="9"/>
  <c r="M57" i="9"/>
  <c r="L57" i="9"/>
  <c r="K57" i="9"/>
  <c r="J57" i="9"/>
  <c r="I57" i="9"/>
  <c r="H57" i="9"/>
  <c r="G57" i="9"/>
  <c r="F57" i="9"/>
  <c r="N56" i="9"/>
  <c r="N55" i="9"/>
  <c r="N54" i="9"/>
  <c r="N53" i="9"/>
  <c r="P52" i="9"/>
  <c r="P108" i="9" s="1"/>
  <c r="L52" i="9"/>
  <c r="K52" i="9"/>
  <c r="K108" i="9" s="1"/>
  <c r="J52" i="9"/>
  <c r="J108" i="9" s="1"/>
  <c r="H52" i="9"/>
  <c r="N51" i="9"/>
  <c r="N50" i="9"/>
  <c r="N49" i="9"/>
  <c r="O49" i="9" s="1"/>
  <c r="N48" i="9"/>
  <c r="N47" i="9"/>
  <c r="N46" i="9"/>
  <c r="N45" i="9"/>
  <c r="M44" i="9"/>
  <c r="M52" i="9" s="1"/>
  <c r="M108" i="9" s="1"/>
  <c r="L44" i="9"/>
  <c r="K44" i="9"/>
  <c r="J44" i="9"/>
  <c r="I44" i="9"/>
  <c r="I52" i="9" s="1"/>
  <c r="I108" i="9" s="1"/>
  <c r="H44" i="9"/>
  <c r="G44" i="9"/>
  <c r="G52" i="9" s="1"/>
  <c r="F44" i="9"/>
  <c r="F52" i="9" s="1"/>
  <c r="N43" i="9"/>
  <c r="N42" i="9"/>
  <c r="N41" i="9"/>
  <c r="N44" i="9" s="1"/>
  <c r="N52" i="9" s="1"/>
  <c r="N40" i="9"/>
  <c r="N39" i="9"/>
  <c r="P37" i="9"/>
  <c r="M37" i="9"/>
  <c r="L37" i="9"/>
  <c r="K37" i="9"/>
  <c r="J37" i="9"/>
  <c r="I37" i="9"/>
  <c r="H37" i="9"/>
  <c r="G37" i="9"/>
  <c r="F37" i="9"/>
  <c r="N36" i="9"/>
  <c r="N35" i="9"/>
  <c r="N34" i="9"/>
  <c r="N33" i="9"/>
  <c r="N37" i="9" s="1"/>
  <c r="O37" i="9" s="1"/>
  <c r="M32" i="9"/>
  <c r="L32" i="9"/>
  <c r="K32" i="9"/>
  <c r="J32" i="9"/>
  <c r="I32" i="9"/>
  <c r="H32" i="9"/>
  <c r="G32" i="9"/>
  <c r="G38" i="9" s="1"/>
  <c r="F32" i="9"/>
  <c r="N31" i="9"/>
  <c r="N30" i="9"/>
  <c r="N29" i="9"/>
  <c r="N28" i="9"/>
  <c r="N27" i="9"/>
  <c r="N32" i="9" s="1"/>
  <c r="N26" i="9"/>
  <c r="N25" i="9"/>
  <c r="P24" i="9"/>
  <c r="M24" i="9"/>
  <c r="M38" i="9" s="1"/>
  <c r="L24" i="9"/>
  <c r="K24" i="9"/>
  <c r="J24" i="9"/>
  <c r="I24" i="9"/>
  <c r="H24" i="9"/>
  <c r="G24" i="9"/>
  <c r="F24" i="9"/>
  <c r="N23" i="9"/>
  <c r="N22" i="9"/>
  <c r="N21" i="9"/>
  <c r="N24" i="9" s="1"/>
  <c r="O24" i="9" s="1"/>
  <c r="P20" i="9"/>
  <c r="N20" i="9"/>
  <c r="M20" i="9"/>
  <c r="L20" i="9"/>
  <c r="K20" i="9"/>
  <c r="J20" i="9"/>
  <c r="I20" i="9"/>
  <c r="H20" i="9"/>
  <c r="H38" i="9" s="1"/>
  <c r="G20" i="9"/>
  <c r="F20" i="9"/>
  <c r="N19" i="9"/>
  <c r="N18" i="9"/>
  <c r="P17" i="9"/>
  <c r="P38" i="9" s="1"/>
  <c r="P109" i="9" s="1"/>
  <c r="M17" i="9"/>
  <c r="L17" i="9"/>
  <c r="K17" i="9"/>
  <c r="J17" i="9"/>
  <c r="I17" i="9"/>
  <c r="I38" i="9" s="1"/>
  <c r="H17" i="9"/>
  <c r="G17" i="9"/>
  <c r="F17" i="9"/>
  <c r="N16" i="9"/>
  <c r="N15" i="9"/>
  <c r="N14" i="9"/>
  <c r="N13" i="9"/>
  <c r="O13" i="9" s="1"/>
  <c r="N12" i="9"/>
  <c r="O12" i="9" s="1"/>
  <c r="N11" i="9"/>
  <c r="N10" i="9"/>
  <c r="N17" i="9" s="1"/>
  <c r="O17" i="9" s="1"/>
  <c r="M9" i="9"/>
  <c r="L9" i="9"/>
  <c r="L38" i="9" s="1"/>
  <c r="K9" i="9"/>
  <c r="K38" i="9" s="1"/>
  <c r="J9" i="9"/>
  <c r="J38" i="9" s="1"/>
  <c r="I9" i="9"/>
  <c r="H9" i="9"/>
  <c r="G9" i="9"/>
  <c r="F9" i="9"/>
  <c r="F38" i="9" s="1"/>
  <c r="N8" i="9"/>
  <c r="N7" i="9"/>
  <c r="N6" i="9"/>
  <c r="N5" i="9"/>
  <c r="N9" i="9" s="1"/>
  <c r="M102" i="8"/>
  <c r="M107" i="8" s="1"/>
  <c r="L102" i="8"/>
  <c r="L107" i="8" s="1"/>
  <c r="K102" i="8"/>
  <c r="K107" i="8" s="1"/>
  <c r="J102" i="8"/>
  <c r="J107" i="8" s="1"/>
  <c r="I102" i="8"/>
  <c r="I107" i="8" s="1"/>
  <c r="H102" i="8"/>
  <c r="H107" i="8" s="1"/>
  <c r="G102" i="8"/>
  <c r="G107" i="8" s="1"/>
  <c r="M89" i="8"/>
  <c r="L89" i="8"/>
  <c r="K89" i="8"/>
  <c r="J89" i="8"/>
  <c r="I89" i="8"/>
  <c r="H89" i="8"/>
  <c r="G89" i="8"/>
  <c r="M79" i="8"/>
  <c r="L79" i="8"/>
  <c r="K79" i="8"/>
  <c r="J79" i="8"/>
  <c r="I79" i="8"/>
  <c r="H79" i="8"/>
  <c r="H90" i="8" s="1"/>
  <c r="G79" i="8"/>
  <c r="M62" i="8"/>
  <c r="L62" i="8"/>
  <c r="K62" i="8"/>
  <c r="J62" i="8"/>
  <c r="I62" i="8"/>
  <c r="H62" i="8"/>
  <c r="G62" i="8"/>
  <c r="M57" i="8"/>
  <c r="L57" i="8"/>
  <c r="K57" i="8"/>
  <c r="J57" i="8"/>
  <c r="I57" i="8"/>
  <c r="H57" i="8"/>
  <c r="G57" i="8"/>
  <c r="G52" i="8"/>
  <c r="M44" i="8"/>
  <c r="M52" i="8" s="1"/>
  <c r="L44" i="8"/>
  <c r="L52" i="8" s="1"/>
  <c r="K44" i="8"/>
  <c r="K52" i="8" s="1"/>
  <c r="J44" i="8"/>
  <c r="J52" i="8" s="1"/>
  <c r="I44" i="8"/>
  <c r="I52" i="8" s="1"/>
  <c r="H44" i="8"/>
  <c r="H52" i="8" s="1"/>
  <c r="G44" i="8"/>
  <c r="M37" i="8"/>
  <c r="L37" i="8"/>
  <c r="K37" i="8"/>
  <c r="J37" i="8"/>
  <c r="I37" i="8"/>
  <c r="H37" i="8"/>
  <c r="G37" i="8"/>
  <c r="M32" i="8"/>
  <c r="L32" i="8"/>
  <c r="K32" i="8"/>
  <c r="J32" i="8"/>
  <c r="I32" i="8"/>
  <c r="H32" i="8"/>
  <c r="G32" i="8"/>
  <c r="M24" i="8"/>
  <c r="L24" i="8"/>
  <c r="K24" i="8"/>
  <c r="J24" i="8"/>
  <c r="I24" i="8"/>
  <c r="H24" i="8"/>
  <c r="G24" i="8"/>
  <c r="M20" i="8"/>
  <c r="L20" i="8"/>
  <c r="K20" i="8"/>
  <c r="J20" i="8"/>
  <c r="I20" i="8"/>
  <c r="H20" i="8"/>
  <c r="G20" i="8"/>
  <c r="M17" i="8"/>
  <c r="L17" i="8"/>
  <c r="K17" i="8"/>
  <c r="J17" i="8"/>
  <c r="I17" i="8"/>
  <c r="H17" i="8"/>
  <c r="G17" i="8"/>
  <c r="M9" i="8"/>
  <c r="L9" i="8"/>
  <c r="K9" i="8"/>
  <c r="J9" i="8"/>
  <c r="I9" i="8"/>
  <c r="H9" i="8"/>
  <c r="G9" i="8"/>
  <c r="L108" i="9" l="1"/>
  <c r="L109" i="9" s="1"/>
  <c r="O52" i="9"/>
  <c r="H108" i="9"/>
  <c r="H109" i="9" s="1"/>
  <c r="I109" i="9"/>
  <c r="J109" i="9"/>
  <c r="O89" i="9"/>
  <c r="N90" i="9"/>
  <c r="O90" i="9" s="1"/>
  <c r="N38" i="9"/>
  <c r="O9" i="9"/>
  <c r="F108" i="9"/>
  <c r="F109" i="9" s="1"/>
  <c r="K109" i="9"/>
  <c r="M109" i="9"/>
  <c r="G108" i="9"/>
  <c r="G109" i="9" s="1"/>
  <c r="K38" i="8"/>
  <c r="M38" i="8"/>
  <c r="J90" i="8"/>
  <c r="L90" i="8"/>
  <c r="G38" i="8"/>
  <c r="J38" i="8"/>
  <c r="I38" i="8"/>
  <c r="K90" i="8"/>
  <c r="K108" i="8" s="1"/>
  <c r="K109" i="8" s="1"/>
  <c r="L108" i="8"/>
  <c r="L38" i="8"/>
  <c r="G90" i="8"/>
  <c r="G108" i="8" s="1"/>
  <c r="G109" i="8" s="1"/>
  <c r="I90" i="8"/>
  <c r="I108" i="8" s="1"/>
  <c r="H38" i="8"/>
  <c r="M90" i="8"/>
  <c r="M108" i="8" s="1"/>
  <c r="J108" i="8"/>
  <c r="H108" i="8"/>
  <c r="F57" i="8"/>
  <c r="F44" i="8"/>
  <c r="F52" i="8" s="1"/>
  <c r="F9" i="8"/>
  <c r="F17" i="8"/>
  <c r="N54" i="8"/>
  <c r="N53" i="8"/>
  <c r="N106" i="8"/>
  <c r="N105" i="8"/>
  <c r="N104" i="8"/>
  <c r="N103" i="8"/>
  <c r="N101" i="8"/>
  <c r="N100" i="8"/>
  <c r="N102" i="8" s="1"/>
  <c r="N99" i="8"/>
  <c r="N98" i="8"/>
  <c r="N97" i="8"/>
  <c r="N96" i="8"/>
  <c r="N95" i="8"/>
  <c r="O95" i="8" s="1"/>
  <c r="N94" i="8"/>
  <c r="N93" i="8"/>
  <c r="N92" i="8"/>
  <c r="N91" i="8"/>
  <c r="N88" i="8"/>
  <c r="O88" i="8" s="1"/>
  <c r="N87" i="8"/>
  <c r="O87" i="8" s="1"/>
  <c r="N86" i="8"/>
  <c r="N85" i="8"/>
  <c r="N84" i="8"/>
  <c r="N83" i="8"/>
  <c r="N82" i="8"/>
  <c r="O82" i="8" s="1"/>
  <c r="N81" i="8"/>
  <c r="O81" i="8" s="1"/>
  <c r="N80" i="8"/>
  <c r="N78" i="8"/>
  <c r="N77" i="8"/>
  <c r="N76" i="8"/>
  <c r="N75" i="8"/>
  <c r="N74" i="8"/>
  <c r="N73" i="8"/>
  <c r="O73" i="8" s="1"/>
  <c r="N72" i="8"/>
  <c r="N71" i="8"/>
  <c r="N70" i="8"/>
  <c r="N69" i="8"/>
  <c r="N68" i="8"/>
  <c r="N67" i="8"/>
  <c r="N66" i="8"/>
  <c r="N65" i="8"/>
  <c r="N64" i="8"/>
  <c r="N63" i="8"/>
  <c r="N61" i="8"/>
  <c r="O61" i="8" s="1"/>
  <c r="N60" i="8"/>
  <c r="N59" i="8"/>
  <c r="N58" i="8"/>
  <c r="N56" i="8"/>
  <c r="N55" i="8"/>
  <c r="N51" i="8"/>
  <c r="N50" i="8"/>
  <c r="N49" i="8"/>
  <c r="O49" i="8" s="1"/>
  <c r="N48" i="8"/>
  <c r="N47" i="8"/>
  <c r="N46" i="8"/>
  <c r="N45" i="8"/>
  <c r="N43" i="8"/>
  <c r="N42" i="8"/>
  <c r="N41" i="8"/>
  <c r="N40" i="8"/>
  <c r="N39" i="8"/>
  <c r="N36" i="8"/>
  <c r="N35" i="8"/>
  <c r="N34" i="8"/>
  <c r="N33" i="8"/>
  <c r="N31" i="8"/>
  <c r="N30" i="8"/>
  <c r="N29" i="8"/>
  <c r="N28" i="8"/>
  <c r="N27" i="8"/>
  <c r="N26" i="8"/>
  <c r="N25" i="8"/>
  <c r="N23" i="8"/>
  <c r="N22" i="8"/>
  <c r="N21" i="8"/>
  <c r="N19" i="8"/>
  <c r="N18" i="8"/>
  <c r="N16" i="8"/>
  <c r="N15" i="8"/>
  <c r="N14" i="8"/>
  <c r="N13" i="8"/>
  <c r="O13" i="8" s="1"/>
  <c r="N12" i="8"/>
  <c r="O12" i="8" s="1"/>
  <c r="N11" i="8"/>
  <c r="N10" i="8"/>
  <c r="N8" i="8"/>
  <c r="N7" i="8"/>
  <c r="N6" i="8"/>
  <c r="N5" i="8"/>
  <c r="P107" i="8"/>
  <c r="F102" i="8"/>
  <c r="F107" i="8" s="1"/>
  <c r="P89" i="8"/>
  <c r="P90" i="8" s="1"/>
  <c r="F89" i="8"/>
  <c r="F79" i="8"/>
  <c r="P62" i="8"/>
  <c r="F62" i="8"/>
  <c r="P52" i="8"/>
  <c r="P37" i="8"/>
  <c r="F37" i="8"/>
  <c r="F32" i="8"/>
  <c r="P24" i="8"/>
  <c r="F24" i="8"/>
  <c r="P20" i="8"/>
  <c r="F20" i="8"/>
  <c r="P17" i="8"/>
  <c r="M87" i="7"/>
  <c r="M105" i="7" s="1"/>
  <c r="M106" i="7" s="1"/>
  <c r="M107" i="7" s="1"/>
  <c r="M104" i="7"/>
  <c r="M99" i="7"/>
  <c r="M86" i="7"/>
  <c r="M76" i="7"/>
  <c r="M59" i="7"/>
  <c r="M52" i="7"/>
  <c r="M39" i="7"/>
  <c r="M44" i="7"/>
  <c r="M38" i="7"/>
  <c r="M37" i="7"/>
  <c r="M32" i="7"/>
  <c r="M24" i="7"/>
  <c r="M20" i="7"/>
  <c r="M17" i="7"/>
  <c r="M9" i="7"/>
  <c r="M10" i="7"/>
  <c r="M11" i="7"/>
  <c r="M60" i="7"/>
  <c r="M53" i="7"/>
  <c r="M42" i="7"/>
  <c r="M41" i="7"/>
  <c r="M40" i="7"/>
  <c r="M33" i="7"/>
  <c r="M25" i="7"/>
  <c r="M21" i="7"/>
  <c r="M19" i="7"/>
  <c r="M18" i="7"/>
  <c r="M16" i="7"/>
  <c r="M15" i="7"/>
  <c r="M14" i="7"/>
  <c r="M13" i="7"/>
  <c r="M12" i="7"/>
  <c r="M103" i="7"/>
  <c r="M102" i="7"/>
  <c r="M101" i="7"/>
  <c r="M100" i="7"/>
  <c r="M98" i="7"/>
  <c r="M97" i="7"/>
  <c r="M96" i="7"/>
  <c r="M95" i="7"/>
  <c r="M93" i="7"/>
  <c r="M92" i="7"/>
  <c r="N92" i="7" s="1"/>
  <c r="M91" i="7"/>
  <c r="M90" i="7"/>
  <c r="M89" i="7"/>
  <c r="M88" i="7"/>
  <c r="M85" i="7"/>
  <c r="N85" i="7" s="1"/>
  <c r="M84" i="7"/>
  <c r="N84" i="7" s="1"/>
  <c r="M83" i="7"/>
  <c r="M82" i="7"/>
  <c r="N82" i="7" s="1"/>
  <c r="M81" i="7"/>
  <c r="M80" i="7"/>
  <c r="M79" i="7"/>
  <c r="N79" i="7" s="1"/>
  <c r="M78" i="7"/>
  <c r="N78" i="7" s="1"/>
  <c r="M77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58" i="7"/>
  <c r="N58" i="7" s="1"/>
  <c r="M57" i="7"/>
  <c r="M56" i="7"/>
  <c r="M55" i="7"/>
  <c r="M54" i="7"/>
  <c r="M51" i="7"/>
  <c r="M50" i="7"/>
  <c r="M49" i="7"/>
  <c r="N49" i="7" s="1"/>
  <c r="M48" i="7"/>
  <c r="M47" i="7"/>
  <c r="M46" i="7"/>
  <c r="M45" i="7"/>
  <c r="M43" i="7"/>
  <c r="M36" i="7"/>
  <c r="M35" i="7"/>
  <c r="M34" i="7"/>
  <c r="M31" i="7"/>
  <c r="M30" i="7"/>
  <c r="M29" i="7"/>
  <c r="M28" i="7"/>
  <c r="M27" i="7"/>
  <c r="M26" i="7"/>
  <c r="M23" i="7"/>
  <c r="M22" i="7"/>
  <c r="M8" i="7"/>
  <c r="M7" i="7"/>
  <c r="M6" i="7"/>
  <c r="L9" i="7"/>
  <c r="M5" i="7"/>
  <c r="L99" i="7"/>
  <c r="L104" i="7" s="1"/>
  <c r="L86" i="7"/>
  <c r="L76" i="7"/>
  <c r="L59" i="7"/>
  <c r="L52" i="7"/>
  <c r="L37" i="7"/>
  <c r="L32" i="7"/>
  <c r="L24" i="7"/>
  <c r="L20" i="7"/>
  <c r="L17" i="7"/>
  <c r="O104" i="7"/>
  <c r="K99" i="7"/>
  <c r="K104" i="7" s="1"/>
  <c r="J99" i="7"/>
  <c r="J104" i="7" s="1"/>
  <c r="I99" i="7"/>
  <c r="I104" i="7" s="1"/>
  <c r="H99" i="7"/>
  <c r="H104" i="7" s="1"/>
  <c r="G99" i="7"/>
  <c r="G104" i="7" s="1"/>
  <c r="F99" i="7"/>
  <c r="N89" i="7"/>
  <c r="O86" i="7"/>
  <c r="O87" i="7" s="1"/>
  <c r="K86" i="7"/>
  <c r="J86" i="7"/>
  <c r="I86" i="7"/>
  <c r="H86" i="7"/>
  <c r="G86" i="7"/>
  <c r="F86" i="7"/>
  <c r="K76" i="7"/>
  <c r="K87" i="7" s="1"/>
  <c r="J76" i="7"/>
  <c r="I76" i="7"/>
  <c r="H76" i="7"/>
  <c r="G76" i="7"/>
  <c r="F76" i="7"/>
  <c r="N70" i="7"/>
  <c r="O59" i="7"/>
  <c r="K59" i="7"/>
  <c r="J59" i="7"/>
  <c r="I59" i="7"/>
  <c r="H59" i="7"/>
  <c r="G59" i="7"/>
  <c r="F59" i="7"/>
  <c r="O52" i="7"/>
  <c r="K44" i="7"/>
  <c r="K52" i="7" s="1"/>
  <c r="J44" i="7"/>
  <c r="J52" i="7" s="1"/>
  <c r="I44" i="7"/>
  <c r="I52" i="7" s="1"/>
  <c r="H44" i="7"/>
  <c r="H52" i="7" s="1"/>
  <c r="G44" i="7"/>
  <c r="G52" i="7" s="1"/>
  <c r="F44" i="7"/>
  <c r="O37" i="7"/>
  <c r="K37" i="7"/>
  <c r="J37" i="7"/>
  <c r="I37" i="7"/>
  <c r="H37" i="7"/>
  <c r="G37" i="7"/>
  <c r="F37" i="7"/>
  <c r="K32" i="7"/>
  <c r="J32" i="7"/>
  <c r="I32" i="7"/>
  <c r="H32" i="7"/>
  <c r="G32" i="7"/>
  <c r="F32" i="7"/>
  <c r="O24" i="7"/>
  <c r="K24" i="7"/>
  <c r="J24" i="7"/>
  <c r="I24" i="7"/>
  <c r="H24" i="7"/>
  <c r="G24" i="7"/>
  <c r="F24" i="7"/>
  <c r="O20" i="7"/>
  <c r="K20" i="7"/>
  <c r="J20" i="7"/>
  <c r="I20" i="7"/>
  <c r="H20" i="7"/>
  <c r="G20" i="7"/>
  <c r="F20" i="7"/>
  <c r="O17" i="7"/>
  <c r="K17" i="7"/>
  <c r="J17" i="7"/>
  <c r="I17" i="7"/>
  <c r="H17" i="7"/>
  <c r="G17" i="7"/>
  <c r="F17" i="7"/>
  <c r="N13" i="7"/>
  <c r="N12" i="7"/>
  <c r="K9" i="7"/>
  <c r="J9" i="7"/>
  <c r="I9" i="7"/>
  <c r="H9" i="7"/>
  <c r="G9" i="7"/>
  <c r="F9" i="7"/>
  <c r="L16" i="4"/>
  <c r="L18" i="4"/>
  <c r="L19" i="4"/>
  <c r="L21" i="4"/>
  <c r="L22" i="4"/>
  <c r="L23" i="4"/>
  <c r="L44" i="6"/>
  <c r="L52" i="6" s="1"/>
  <c r="L37" i="6"/>
  <c r="L9" i="6"/>
  <c r="L98" i="6"/>
  <c r="L103" i="6" s="1"/>
  <c r="L86" i="6"/>
  <c r="L76" i="6"/>
  <c r="L59" i="6"/>
  <c r="L32" i="6"/>
  <c r="L24" i="6"/>
  <c r="L20" i="6"/>
  <c r="L17" i="6"/>
  <c r="M102" i="6"/>
  <c r="M101" i="6"/>
  <c r="M100" i="6"/>
  <c r="M99" i="6"/>
  <c r="M97" i="6"/>
  <c r="M96" i="6"/>
  <c r="M94" i="6"/>
  <c r="M93" i="6"/>
  <c r="M92" i="6"/>
  <c r="M90" i="6"/>
  <c r="M89" i="6"/>
  <c r="N89" i="6" s="1"/>
  <c r="M85" i="6"/>
  <c r="N85" i="6" s="1"/>
  <c r="M84" i="6"/>
  <c r="N84" i="6" s="1"/>
  <c r="M83" i="6"/>
  <c r="M82" i="6"/>
  <c r="N82" i="6" s="1"/>
  <c r="M80" i="6"/>
  <c r="M79" i="6"/>
  <c r="N79" i="6" s="1"/>
  <c r="M78" i="6"/>
  <c r="M77" i="6"/>
  <c r="M75" i="6"/>
  <c r="M74" i="6"/>
  <c r="M72" i="6"/>
  <c r="M71" i="6"/>
  <c r="M70" i="6"/>
  <c r="N70" i="6" s="1"/>
  <c r="M69" i="6"/>
  <c r="M68" i="6"/>
  <c r="M67" i="6"/>
  <c r="M66" i="6"/>
  <c r="M65" i="6"/>
  <c r="M64" i="6"/>
  <c r="M63" i="6"/>
  <c r="M62" i="6"/>
  <c r="M61" i="6"/>
  <c r="M58" i="6"/>
  <c r="N58" i="6" s="1"/>
  <c r="M57" i="6"/>
  <c r="M56" i="6"/>
  <c r="M51" i="6"/>
  <c r="M50" i="6"/>
  <c r="M49" i="6"/>
  <c r="N49" i="6" s="1"/>
  <c r="M48" i="6"/>
  <c r="M45" i="6"/>
  <c r="M43" i="6"/>
  <c r="M42" i="6"/>
  <c r="M36" i="6"/>
  <c r="M35" i="6"/>
  <c r="M34" i="6"/>
  <c r="M31" i="6"/>
  <c r="M30" i="6"/>
  <c r="M29" i="6"/>
  <c r="M28" i="6"/>
  <c r="M27" i="6"/>
  <c r="M26" i="6"/>
  <c r="M23" i="6"/>
  <c r="M22" i="6"/>
  <c r="M19" i="6"/>
  <c r="M16" i="6"/>
  <c r="M15" i="6"/>
  <c r="M13" i="6"/>
  <c r="N13" i="6" s="1"/>
  <c r="M12" i="6"/>
  <c r="N12" i="6" s="1"/>
  <c r="M7" i="6"/>
  <c r="M6" i="6"/>
  <c r="M5" i="6"/>
  <c r="O103" i="6"/>
  <c r="K98" i="6"/>
  <c r="K103" i="6" s="1"/>
  <c r="J98" i="6"/>
  <c r="J103" i="6" s="1"/>
  <c r="I98" i="6"/>
  <c r="I103" i="6" s="1"/>
  <c r="H98" i="6"/>
  <c r="H103" i="6" s="1"/>
  <c r="G98" i="6"/>
  <c r="N92" i="6"/>
  <c r="O86" i="6"/>
  <c r="O87" i="6" s="1"/>
  <c r="K86" i="6"/>
  <c r="J86" i="6"/>
  <c r="I86" i="6"/>
  <c r="H86" i="6"/>
  <c r="G86" i="6"/>
  <c r="N78" i="6"/>
  <c r="K76" i="6"/>
  <c r="J76" i="6"/>
  <c r="I76" i="6"/>
  <c r="H76" i="6"/>
  <c r="G76" i="6"/>
  <c r="O59" i="6"/>
  <c r="K59" i="6"/>
  <c r="J59" i="6"/>
  <c r="I59" i="6"/>
  <c r="H59" i="6"/>
  <c r="G59" i="6"/>
  <c r="O52" i="6"/>
  <c r="K44" i="6"/>
  <c r="K52" i="6" s="1"/>
  <c r="J44" i="6"/>
  <c r="J52" i="6" s="1"/>
  <c r="I44" i="6"/>
  <c r="I52" i="6" s="1"/>
  <c r="H44" i="6"/>
  <c r="H52" i="6" s="1"/>
  <c r="G44" i="6"/>
  <c r="G52" i="6" s="1"/>
  <c r="O37" i="6"/>
  <c r="K37" i="6"/>
  <c r="J37" i="6"/>
  <c r="I37" i="6"/>
  <c r="H37" i="6"/>
  <c r="G37" i="6"/>
  <c r="K32" i="6"/>
  <c r="J32" i="6"/>
  <c r="I32" i="6"/>
  <c r="H32" i="6"/>
  <c r="G32" i="6"/>
  <c r="O24" i="6"/>
  <c r="K24" i="6"/>
  <c r="J24" i="6"/>
  <c r="I24" i="6"/>
  <c r="H24" i="6"/>
  <c r="G24" i="6"/>
  <c r="O20" i="6"/>
  <c r="K20" i="6"/>
  <c r="J20" i="6"/>
  <c r="I20" i="6"/>
  <c r="H20" i="6"/>
  <c r="G20" i="6"/>
  <c r="O17" i="6"/>
  <c r="K17" i="6"/>
  <c r="J17" i="6"/>
  <c r="I17" i="6"/>
  <c r="H17" i="6"/>
  <c r="G17" i="6"/>
  <c r="K9" i="6"/>
  <c r="J9" i="6"/>
  <c r="I9" i="6"/>
  <c r="H9" i="6"/>
  <c r="G9" i="6"/>
  <c r="N19" i="4"/>
  <c r="J97" i="4"/>
  <c r="I97" i="4"/>
  <c r="H97" i="4"/>
  <c r="G97" i="4"/>
  <c r="K97" i="4"/>
  <c r="K92" i="4"/>
  <c r="J92" i="4"/>
  <c r="I92" i="4"/>
  <c r="H92" i="4"/>
  <c r="G92" i="4"/>
  <c r="L85" i="4"/>
  <c r="K82" i="4"/>
  <c r="J82" i="4"/>
  <c r="I82" i="4"/>
  <c r="H82" i="4"/>
  <c r="K81" i="4"/>
  <c r="J81" i="4"/>
  <c r="I81" i="4"/>
  <c r="H81" i="4"/>
  <c r="G81" i="4"/>
  <c r="K71" i="4"/>
  <c r="J71" i="4"/>
  <c r="I71" i="4"/>
  <c r="H71" i="4"/>
  <c r="L71" i="4" s="1"/>
  <c r="K54" i="4"/>
  <c r="J54" i="4"/>
  <c r="I54" i="4"/>
  <c r="H54" i="4"/>
  <c r="L54" i="4" s="1"/>
  <c r="G54" i="4"/>
  <c r="K49" i="4"/>
  <c r="J49" i="4"/>
  <c r="I49" i="4"/>
  <c r="H49" i="4"/>
  <c r="K43" i="4"/>
  <c r="J43" i="4"/>
  <c r="I43" i="4"/>
  <c r="H43" i="4"/>
  <c r="L43" i="4" s="1"/>
  <c r="K37" i="4"/>
  <c r="J37" i="4"/>
  <c r="I37" i="4"/>
  <c r="H37" i="4"/>
  <c r="G37" i="4"/>
  <c r="K36" i="4"/>
  <c r="J36" i="4"/>
  <c r="I36" i="4"/>
  <c r="H36" i="4"/>
  <c r="L29" i="4"/>
  <c r="L25" i="4"/>
  <c r="K31" i="4"/>
  <c r="J31" i="4"/>
  <c r="I31" i="4"/>
  <c r="H31" i="4"/>
  <c r="G31" i="4"/>
  <c r="K23" i="4"/>
  <c r="J23" i="4"/>
  <c r="I23" i="4"/>
  <c r="H23" i="4"/>
  <c r="K19" i="4"/>
  <c r="J19" i="4"/>
  <c r="I19" i="4"/>
  <c r="H19" i="4"/>
  <c r="K8" i="4"/>
  <c r="J8" i="4"/>
  <c r="I8" i="4"/>
  <c r="H8" i="4"/>
  <c r="L96" i="4"/>
  <c r="L95" i="4"/>
  <c r="L94" i="4"/>
  <c r="L93" i="4"/>
  <c r="L91" i="4"/>
  <c r="L90" i="4"/>
  <c r="L88" i="4"/>
  <c r="L87" i="4"/>
  <c r="L86" i="4"/>
  <c r="M86" i="4" s="1"/>
  <c r="L84" i="4"/>
  <c r="L80" i="4"/>
  <c r="L79" i="4"/>
  <c r="L78" i="4"/>
  <c r="L77" i="4"/>
  <c r="L75" i="4"/>
  <c r="L74" i="4"/>
  <c r="L73" i="4"/>
  <c r="L72" i="4"/>
  <c r="L70" i="4"/>
  <c r="L69" i="4"/>
  <c r="L67" i="4"/>
  <c r="L66" i="4"/>
  <c r="L65" i="4"/>
  <c r="L64" i="4"/>
  <c r="L63" i="4"/>
  <c r="L62" i="4"/>
  <c r="L61" i="4"/>
  <c r="L60" i="4"/>
  <c r="L59" i="4"/>
  <c r="L58" i="4"/>
  <c r="L57" i="4"/>
  <c r="L56" i="4"/>
  <c r="L53" i="4"/>
  <c r="L52" i="4"/>
  <c r="L51" i="4"/>
  <c r="L48" i="4"/>
  <c r="L47" i="4"/>
  <c r="L46" i="4"/>
  <c r="L45" i="4"/>
  <c r="L44" i="4"/>
  <c r="L42" i="4"/>
  <c r="L41" i="4"/>
  <c r="L36" i="4"/>
  <c r="L35" i="4"/>
  <c r="L34" i="4"/>
  <c r="L33" i="4"/>
  <c r="L30" i="4"/>
  <c r="L28" i="4"/>
  <c r="L27" i="4"/>
  <c r="L26" i="4"/>
  <c r="M84" i="4"/>
  <c r="M80" i="4"/>
  <c r="M77" i="4"/>
  <c r="M74" i="4"/>
  <c r="M73" i="4"/>
  <c r="M65" i="4"/>
  <c r="M53" i="4"/>
  <c r="M46" i="4"/>
  <c r="K16" i="4"/>
  <c r="M11" i="4"/>
  <c r="N97" i="4"/>
  <c r="M97" i="4" s="1"/>
  <c r="N81" i="4"/>
  <c r="N82" i="4" s="1"/>
  <c r="M79" i="4"/>
  <c r="G71" i="4"/>
  <c r="N54" i="4"/>
  <c r="N49" i="4"/>
  <c r="G43" i="4"/>
  <c r="G49" i="4" s="1"/>
  <c r="N36" i="4"/>
  <c r="G36" i="4"/>
  <c r="N23" i="4"/>
  <c r="G23" i="4"/>
  <c r="G19" i="4"/>
  <c r="N16" i="4"/>
  <c r="J16" i="4"/>
  <c r="I16" i="4"/>
  <c r="H16" i="4"/>
  <c r="G16" i="4"/>
  <c r="M12" i="4"/>
  <c r="G8" i="4"/>
  <c r="J32" i="3"/>
  <c r="J73" i="3"/>
  <c r="J96" i="3"/>
  <c r="J102" i="3" s="1"/>
  <c r="J83" i="3"/>
  <c r="J55" i="3"/>
  <c r="J44" i="3"/>
  <c r="J49" i="3" s="1"/>
  <c r="I44" i="3"/>
  <c r="I49" i="3" s="1"/>
  <c r="J37" i="3"/>
  <c r="J24" i="3"/>
  <c r="J9" i="3"/>
  <c r="K103" i="3"/>
  <c r="K99" i="3"/>
  <c r="K98" i="3"/>
  <c r="K97" i="3"/>
  <c r="M96" i="3"/>
  <c r="M102" i="3" s="1"/>
  <c r="I96" i="3"/>
  <c r="I102" i="3" s="1"/>
  <c r="H96" i="3"/>
  <c r="H102" i="3" s="1"/>
  <c r="G96" i="3"/>
  <c r="G102" i="3" s="1"/>
  <c r="K95" i="3"/>
  <c r="K94" i="3"/>
  <c r="K93" i="3"/>
  <c r="K92" i="3"/>
  <c r="K91" i="3"/>
  <c r="K90" i="3"/>
  <c r="K89" i="3"/>
  <c r="L89" i="3" s="1"/>
  <c r="K87" i="3"/>
  <c r="L87" i="3" s="1"/>
  <c r="K84" i="3"/>
  <c r="L84" i="3" s="1"/>
  <c r="M83" i="3"/>
  <c r="M85" i="3" s="1"/>
  <c r="I83" i="3"/>
  <c r="H83" i="3"/>
  <c r="G83" i="3"/>
  <c r="K82" i="3"/>
  <c r="L82" i="3" s="1"/>
  <c r="K81" i="3"/>
  <c r="L81" i="3" s="1"/>
  <c r="K80" i="3"/>
  <c r="K79" i="3"/>
  <c r="L79" i="3" s="1"/>
  <c r="K77" i="3"/>
  <c r="K76" i="3"/>
  <c r="L76" i="3" s="1"/>
  <c r="K75" i="3"/>
  <c r="L75" i="3" s="1"/>
  <c r="K74" i="3"/>
  <c r="I73" i="3"/>
  <c r="I85" i="3" s="1"/>
  <c r="H73" i="3"/>
  <c r="G73" i="3"/>
  <c r="K71" i="3"/>
  <c r="K70" i="3"/>
  <c r="K68" i="3"/>
  <c r="K67" i="3"/>
  <c r="K66" i="3"/>
  <c r="L66" i="3" s="1"/>
  <c r="K65" i="3"/>
  <c r="K64" i="3"/>
  <c r="K63" i="3"/>
  <c r="K62" i="3"/>
  <c r="K61" i="3"/>
  <c r="K60" i="3"/>
  <c r="K59" i="3"/>
  <c r="K58" i="3"/>
  <c r="K57" i="3"/>
  <c r="M55" i="3"/>
  <c r="I55" i="3"/>
  <c r="H55" i="3"/>
  <c r="G55" i="3"/>
  <c r="K54" i="3"/>
  <c r="K53" i="3"/>
  <c r="L53" i="3" s="1"/>
  <c r="K52" i="3"/>
  <c r="K51" i="3"/>
  <c r="M49" i="3"/>
  <c r="K48" i="3"/>
  <c r="K47" i="3"/>
  <c r="L47" i="3" s="1"/>
  <c r="K46" i="3"/>
  <c r="K45" i="3"/>
  <c r="H44" i="3"/>
  <c r="H49" i="3" s="1"/>
  <c r="G44" i="3"/>
  <c r="K43" i="3"/>
  <c r="K42" i="3"/>
  <c r="M37" i="3"/>
  <c r="I37" i="3"/>
  <c r="H37" i="3"/>
  <c r="G37" i="3"/>
  <c r="K36" i="3"/>
  <c r="K35" i="3"/>
  <c r="K34" i="3"/>
  <c r="I32" i="3"/>
  <c r="H32" i="3"/>
  <c r="G32" i="3"/>
  <c r="K31" i="3"/>
  <c r="K29" i="3"/>
  <c r="K28" i="3"/>
  <c r="K27" i="3"/>
  <c r="M24" i="3"/>
  <c r="I24" i="3"/>
  <c r="H24" i="3"/>
  <c r="G24" i="3"/>
  <c r="K23" i="3"/>
  <c r="K22" i="3"/>
  <c r="M20" i="3"/>
  <c r="I20" i="3"/>
  <c r="H20" i="3"/>
  <c r="G20" i="3"/>
  <c r="K19" i="3"/>
  <c r="M17" i="3"/>
  <c r="J17" i="3"/>
  <c r="I17" i="3"/>
  <c r="H17" i="3"/>
  <c r="G17" i="3"/>
  <c r="K13" i="3"/>
  <c r="L13" i="3" s="1"/>
  <c r="K12" i="3"/>
  <c r="L12" i="3" s="1"/>
  <c r="I9" i="3"/>
  <c r="H9" i="3"/>
  <c r="G9" i="3"/>
  <c r="K8" i="3"/>
  <c r="K7" i="3"/>
  <c r="K6" i="3"/>
  <c r="J98" i="2"/>
  <c r="J96" i="2"/>
  <c r="J95" i="2"/>
  <c r="J94" i="2"/>
  <c r="J93" i="2"/>
  <c r="J92" i="2"/>
  <c r="J91" i="2"/>
  <c r="J90" i="2"/>
  <c r="J89" i="2"/>
  <c r="J88" i="2"/>
  <c r="J87" i="2"/>
  <c r="J86" i="2"/>
  <c r="K86" i="2" s="1"/>
  <c r="J85" i="2"/>
  <c r="K85" i="2" s="1"/>
  <c r="J82" i="2"/>
  <c r="J80" i="2"/>
  <c r="J79" i="2"/>
  <c r="J78" i="2"/>
  <c r="J77" i="2"/>
  <c r="J75" i="2"/>
  <c r="J74" i="2"/>
  <c r="J73" i="2"/>
  <c r="K73" i="2" s="1"/>
  <c r="J72" i="2"/>
  <c r="J70" i="2"/>
  <c r="J69" i="2"/>
  <c r="J67" i="2"/>
  <c r="J66" i="2"/>
  <c r="J65" i="2"/>
  <c r="J64" i="2"/>
  <c r="J63" i="2"/>
  <c r="J62" i="2"/>
  <c r="J61" i="2"/>
  <c r="J60" i="2"/>
  <c r="J59" i="2"/>
  <c r="J58" i="2"/>
  <c r="J57" i="2"/>
  <c r="J56" i="2"/>
  <c r="J54" i="2"/>
  <c r="J53" i="2"/>
  <c r="J52" i="2"/>
  <c r="J51" i="2"/>
  <c r="J50" i="2"/>
  <c r="J47" i="2"/>
  <c r="J46" i="2"/>
  <c r="J45" i="2"/>
  <c r="J44" i="2"/>
  <c r="J42" i="2"/>
  <c r="J41" i="2"/>
  <c r="J35" i="2"/>
  <c r="J34" i="2"/>
  <c r="J33" i="2"/>
  <c r="J30" i="2"/>
  <c r="J29" i="2"/>
  <c r="J28" i="2"/>
  <c r="J27" i="2"/>
  <c r="J26" i="2"/>
  <c r="J24" i="2"/>
  <c r="J23" i="2"/>
  <c r="J22" i="2"/>
  <c r="J19" i="2"/>
  <c r="J13" i="2"/>
  <c r="J12" i="2"/>
  <c r="J8" i="2"/>
  <c r="J7" i="2"/>
  <c r="J6" i="2"/>
  <c r="I48" i="2"/>
  <c r="I17" i="2"/>
  <c r="H17" i="2"/>
  <c r="G17" i="2"/>
  <c r="J17" i="2" s="1"/>
  <c r="I93" i="2"/>
  <c r="I97" i="2" s="1"/>
  <c r="H93" i="2"/>
  <c r="H97" i="2" s="1"/>
  <c r="I81" i="2"/>
  <c r="H81" i="2"/>
  <c r="I71" i="2"/>
  <c r="H71" i="2"/>
  <c r="G71" i="2"/>
  <c r="J71" i="2" s="1"/>
  <c r="I54" i="2"/>
  <c r="I36" i="2"/>
  <c r="H36" i="2"/>
  <c r="G36" i="2"/>
  <c r="J36" i="2" s="1"/>
  <c r="I31" i="2"/>
  <c r="H31" i="2"/>
  <c r="G31" i="2"/>
  <c r="J31" i="2" s="1"/>
  <c r="I24" i="2"/>
  <c r="G24" i="2"/>
  <c r="I20" i="2"/>
  <c r="H20" i="2"/>
  <c r="G20" i="2"/>
  <c r="J20" i="2" s="1"/>
  <c r="I9" i="2"/>
  <c r="K82" i="2"/>
  <c r="K80" i="2"/>
  <c r="K79" i="2"/>
  <c r="K77" i="2"/>
  <c r="K74" i="2"/>
  <c r="K65" i="2"/>
  <c r="K52" i="2"/>
  <c r="K46" i="2"/>
  <c r="K13" i="2"/>
  <c r="K12" i="2"/>
  <c r="L93" i="2"/>
  <c r="L97" i="2" s="1"/>
  <c r="G93" i="2"/>
  <c r="G97" i="2" s="1"/>
  <c r="J97" i="2" s="1"/>
  <c r="L81" i="2"/>
  <c r="L83" i="2" s="1"/>
  <c r="G81" i="2"/>
  <c r="J81" i="2" s="1"/>
  <c r="L54" i="2"/>
  <c r="H54" i="2"/>
  <c r="G54" i="2"/>
  <c r="L48" i="2"/>
  <c r="H43" i="2"/>
  <c r="H48" i="2" s="1"/>
  <c r="G43" i="2"/>
  <c r="G48" i="2" s="1"/>
  <c r="J48" i="2" s="1"/>
  <c r="L36" i="2"/>
  <c r="L24" i="2"/>
  <c r="H24" i="2"/>
  <c r="L20" i="2"/>
  <c r="L17" i="2"/>
  <c r="H9" i="2"/>
  <c r="G9" i="2"/>
  <c r="J9" i="2" s="1"/>
  <c r="I86" i="1"/>
  <c r="I84" i="1"/>
  <c r="I83" i="1"/>
  <c r="I82" i="1"/>
  <c r="K81" i="1"/>
  <c r="K85" i="1" s="1"/>
  <c r="H81" i="1"/>
  <c r="H85" i="1" s="1"/>
  <c r="G81" i="1"/>
  <c r="G85" i="1" s="1"/>
  <c r="I80" i="1"/>
  <c r="I79" i="1"/>
  <c r="I78" i="1"/>
  <c r="I76" i="1"/>
  <c r="I75" i="1"/>
  <c r="I74" i="1"/>
  <c r="J74" i="1" s="1"/>
  <c r="I73" i="1"/>
  <c r="J73" i="1" s="1"/>
  <c r="I70" i="1"/>
  <c r="J70" i="1" s="1"/>
  <c r="K69" i="1"/>
  <c r="K71" i="1" s="1"/>
  <c r="H69" i="1"/>
  <c r="G69" i="1"/>
  <c r="I68" i="1"/>
  <c r="J68" i="1" s="1"/>
  <c r="I67" i="1"/>
  <c r="J67" i="1" s="1"/>
  <c r="I66" i="1"/>
  <c r="I65" i="1"/>
  <c r="J65" i="1" s="1"/>
  <c r="I63" i="1"/>
  <c r="I62" i="1"/>
  <c r="J62" i="1" s="1"/>
  <c r="I61" i="1"/>
  <c r="J61" i="1" s="1"/>
  <c r="I60" i="1"/>
  <c r="I59" i="1"/>
  <c r="J59" i="1" s="1"/>
  <c r="I58" i="1"/>
  <c r="I57" i="1"/>
  <c r="J57" i="1" s="1"/>
  <c r="I56" i="1"/>
  <c r="I55" i="1"/>
  <c r="I54" i="1"/>
  <c r="I53" i="1"/>
  <c r="I52" i="1"/>
  <c r="I51" i="1"/>
  <c r="I50" i="1"/>
  <c r="I49" i="1"/>
  <c r="I48" i="1"/>
  <c r="K46" i="1"/>
  <c r="H46" i="1"/>
  <c r="G46" i="1"/>
  <c r="I45" i="1"/>
  <c r="I44" i="1"/>
  <c r="J44" i="1" s="1"/>
  <c r="I43" i="1"/>
  <c r="K41" i="1"/>
  <c r="I40" i="1"/>
  <c r="I39" i="1"/>
  <c r="J39" i="1" s="1"/>
  <c r="H38" i="1"/>
  <c r="H41" i="1" s="1"/>
  <c r="G38" i="1"/>
  <c r="G41" i="1" s="1"/>
  <c r="I37" i="1"/>
  <c r="K32" i="1"/>
  <c r="H32" i="1"/>
  <c r="G32" i="1"/>
  <c r="I31" i="1"/>
  <c r="I30" i="1"/>
  <c r="I29" i="1"/>
  <c r="I28" i="1"/>
  <c r="H26" i="1"/>
  <c r="G26" i="1"/>
  <c r="I25" i="1"/>
  <c r="I24" i="1"/>
  <c r="I23" i="1"/>
  <c r="K21" i="1"/>
  <c r="H21" i="1"/>
  <c r="G21" i="1"/>
  <c r="I20" i="1"/>
  <c r="I19" i="1"/>
  <c r="K17" i="1"/>
  <c r="H17" i="1"/>
  <c r="G17" i="1"/>
  <c r="I16" i="1"/>
  <c r="I15" i="1"/>
  <c r="K13" i="1"/>
  <c r="H13" i="1"/>
  <c r="G13" i="1"/>
  <c r="I12" i="1"/>
  <c r="J12" i="1" s="1"/>
  <c r="I11" i="1"/>
  <c r="J11" i="1" s="1"/>
  <c r="H9" i="1"/>
  <c r="G9" i="1"/>
  <c r="I8" i="1"/>
  <c r="I7" i="1"/>
  <c r="I6" i="1"/>
  <c r="N108" i="9" l="1"/>
  <c r="O108" i="9" s="1"/>
  <c r="O38" i="9"/>
  <c r="M109" i="8"/>
  <c r="J109" i="8"/>
  <c r="H109" i="8"/>
  <c r="N57" i="8"/>
  <c r="N44" i="8"/>
  <c r="L109" i="8"/>
  <c r="I109" i="8"/>
  <c r="N79" i="8"/>
  <c r="N90" i="8" s="1"/>
  <c r="N52" i="8"/>
  <c r="N62" i="8"/>
  <c r="O62" i="8" s="1"/>
  <c r="O85" i="8"/>
  <c r="N89" i="8"/>
  <c r="O89" i="8" s="1"/>
  <c r="O92" i="8"/>
  <c r="N107" i="8"/>
  <c r="O107" i="8" s="1"/>
  <c r="N24" i="8"/>
  <c r="O24" i="8" s="1"/>
  <c r="F90" i="8"/>
  <c r="F108" i="8" s="1"/>
  <c r="P108" i="8"/>
  <c r="N32" i="8"/>
  <c r="N37" i="8"/>
  <c r="O37" i="8" s="1"/>
  <c r="N20" i="8"/>
  <c r="F38" i="8"/>
  <c r="P38" i="8"/>
  <c r="N17" i="8"/>
  <c r="O17" i="8" s="1"/>
  <c r="N9" i="8"/>
  <c r="F87" i="7"/>
  <c r="H87" i="7"/>
  <c r="N86" i="7"/>
  <c r="N37" i="7"/>
  <c r="O105" i="7"/>
  <c r="I87" i="7"/>
  <c r="I105" i="7" s="1"/>
  <c r="G38" i="7"/>
  <c r="H38" i="7"/>
  <c r="I38" i="7"/>
  <c r="L87" i="7"/>
  <c r="L105" i="7" s="1"/>
  <c r="L38" i="7"/>
  <c r="K38" i="7"/>
  <c r="O38" i="7"/>
  <c r="O106" i="7" s="1"/>
  <c r="O107" i="7" s="1"/>
  <c r="G87" i="7"/>
  <c r="G105" i="7" s="1"/>
  <c r="G106" i="7" s="1"/>
  <c r="G107" i="7" s="1"/>
  <c r="N59" i="7"/>
  <c r="J87" i="7"/>
  <c r="N87" i="7" s="1"/>
  <c r="N17" i="7"/>
  <c r="F38" i="7"/>
  <c r="J38" i="7"/>
  <c r="N24" i="7"/>
  <c r="H105" i="7"/>
  <c r="K105" i="7"/>
  <c r="N9" i="7"/>
  <c r="F52" i="7"/>
  <c r="F104" i="7"/>
  <c r="N104" i="7" s="1"/>
  <c r="N76" i="7"/>
  <c r="M98" i="6"/>
  <c r="J38" i="6"/>
  <c r="M24" i="6"/>
  <c r="N24" i="6" s="1"/>
  <c r="M59" i="6"/>
  <c r="N59" i="6" s="1"/>
  <c r="M37" i="6"/>
  <c r="N37" i="6" s="1"/>
  <c r="M20" i="6"/>
  <c r="K87" i="6"/>
  <c r="K104" i="6" s="1"/>
  <c r="M52" i="6"/>
  <c r="N52" i="6" s="1"/>
  <c r="M32" i="6"/>
  <c r="M17" i="6"/>
  <c r="N17" i="6" s="1"/>
  <c r="M9" i="6"/>
  <c r="N9" i="6" s="1"/>
  <c r="H87" i="6"/>
  <c r="H104" i="6" s="1"/>
  <c r="I87" i="6"/>
  <c r="I104" i="6" s="1"/>
  <c r="M44" i="6"/>
  <c r="M76" i="6"/>
  <c r="N76" i="6" s="1"/>
  <c r="M86" i="6"/>
  <c r="N86" i="6" s="1"/>
  <c r="L38" i="6"/>
  <c r="L87" i="6"/>
  <c r="L104" i="6" s="1"/>
  <c r="G38" i="6"/>
  <c r="H38" i="6"/>
  <c r="O38" i="6"/>
  <c r="I38" i="6"/>
  <c r="K38" i="6"/>
  <c r="J87" i="6"/>
  <c r="J104" i="6" s="1"/>
  <c r="J105" i="6" s="1"/>
  <c r="J106" i="6" s="1"/>
  <c r="G103" i="6"/>
  <c r="M103" i="6" s="1"/>
  <c r="O104" i="6"/>
  <c r="G87" i="6"/>
  <c r="L97" i="4"/>
  <c r="L92" i="4"/>
  <c r="L81" i="4"/>
  <c r="L49" i="4"/>
  <c r="M49" i="4" s="1"/>
  <c r="L31" i="4"/>
  <c r="M54" i="4"/>
  <c r="J98" i="4"/>
  <c r="K98" i="4"/>
  <c r="K99" i="4" s="1"/>
  <c r="N98" i="4"/>
  <c r="M36" i="4"/>
  <c r="I98" i="4"/>
  <c r="M81" i="4"/>
  <c r="M16" i="4"/>
  <c r="N37" i="4"/>
  <c r="G82" i="4"/>
  <c r="G98" i="4" s="1"/>
  <c r="M8" i="4"/>
  <c r="M23" i="4"/>
  <c r="M71" i="4"/>
  <c r="K20" i="3"/>
  <c r="I104" i="3"/>
  <c r="H85" i="3"/>
  <c r="H104" i="3" s="1"/>
  <c r="I38" i="3"/>
  <c r="M38" i="3"/>
  <c r="H38" i="3"/>
  <c r="J85" i="3"/>
  <c r="J104" i="3" s="1"/>
  <c r="K83" i="3"/>
  <c r="L83" i="3" s="1"/>
  <c r="K102" i="3"/>
  <c r="L102" i="3" s="1"/>
  <c r="J38" i="3"/>
  <c r="G38" i="3"/>
  <c r="K55" i="3"/>
  <c r="L55" i="3" s="1"/>
  <c r="K96" i="3"/>
  <c r="K73" i="3"/>
  <c r="L73" i="3" s="1"/>
  <c r="K44" i="3"/>
  <c r="K37" i="3"/>
  <c r="L37" i="3" s="1"/>
  <c r="K32" i="3"/>
  <c r="K24" i="3"/>
  <c r="L24" i="3" s="1"/>
  <c r="K17" i="3"/>
  <c r="L17" i="3" s="1"/>
  <c r="J43" i="2"/>
  <c r="M104" i="3"/>
  <c r="G85" i="3"/>
  <c r="K9" i="3"/>
  <c r="L9" i="3" s="1"/>
  <c r="G49" i="3"/>
  <c r="H83" i="2"/>
  <c r="H99" i="2" s="1"/>
  <c r="I83" i="2"/>
  <c r="I37" i="2"/>
  <c r="I100" i="2" s="1"/>
  <c r="I101" i="2" s="1"/>
  <c r="K97" i="2"/>
  <c r="K71" i="2"/>
  <c r="G83" i="2"/>
  <c r="K54" i="2"/>
  <c r="K48" i="2"/>
  <c r="K36" i="2"/>
  <c r="K24" i="2"/>
  <c r="K17" i="2"/>
  <c r="K9" i="2"/>
  <c r="K81" i="2"/>
  <c r="G37" i="2"/>
  <c r="J37" i="2" s="1"/>
  <c r="L99" i="2"/>
  <c r="H37" i="2"/>
  <c r="L37" i="2"/>
  <c r="I46" i="1"/>
  <c r="J46" i="1" s="1"/>
  <c r="I26" i="1"/>
  <c r="H33" i="1"/>
  <c r="K33" i="1"/>
  <c r="I17" i="1"/>
  <c r="I32" i="1"/>
  <c r="J32" i="1" s="1"/>
  <c r="K87" i="1"/>
  <c r="G33" i="1"/>
  <c r="I38" i="1"/>
  <c r="I85" i="1"/>
  <c r="J85" i="1" s="1"/>
  <c r="I13" i="1"/>
  <c r="J13" i="1" s="1"/>
  <c r="I21" i="1"/>
  <c r="J21" i="1" s="1"/>
  <c r="I9" i="1"/>
  <c r="J9" i="1" s="1"/>
  <c r="I69" i="1"/>
  <c r="J69" i="1" s="1"/>
  <c r="I41" i="1"/>
  <c r="J41" i="1" s="1"/>
  <c r="G71" i="1"/>
  <c r="H71" i="1"/>
  <c r="H87" i="1" s="1"/>
  <c r="I81" i="1"/>
  <c r="N109" i="9" l="1"/>
  <c r="O79" i="8"/>
  <c r="N108" i="8"/>
  <c r="N38" i="8"/>
  <c r="O52" i="8"/>
  <c r="P109" i="8"/>
  <c r="F109" i="8"/>
  <c r="O90" i="8"/>
  <c r="O9" i="8"/>
  <c r="H106" i="7"/>
  <c r="H107" i="7" s="1"/>
  <c r="I106" i="7"/>
  <c r="I107" i="7" s="1"/>
  <c r="N38" i="7"/>
  <c r="L106" i="7"/>
  <c r="L107" i="7" s="1"/>
  <c r="K106" i="7"/>
  <c r="K107" i="7" s="1"/>
  <c r="J105" i="7"/>
  <c r="J106" i="7" s="1"/>
  <c r="J107" i="7" s="1"/>
  <c r="F105" i="7"/>
  <c r="N52" i="7"/>
  <c r="I105" i="6"/>
  <c r="I106" i="6" s="1"/>
  <c r="H105" i="6"/>
  <c r="H106" i="6" s="1"/>
  <c r="M87" i="6"/>
  <c r="N87" i="6" s="1"/>
  <c r="M38" i="6"/>
  <c r="N38" i="6" s="1"/>
  <c r="O105" i="6"/>
  <c r="O106" i="6" s="1"/>
  <c r="L105" i="6"/>
  <c r="L106" i="6" s="1"/>
  <c r="N103" i="6"/>
  <c r="K105" i="6"/>
  <c r="K106" i="6" s="1"/>
  <c r="G104" i="6"/>
  <c r="M104" i="6" s="1"/>
  <c r="L82" i="4"/>
  <c r="M82" i="4" s="1"/>
  <c r="H98" i="4"/>
  <c r="L98" i="4" s="1"/>
  <c r="M98" i="4" s="1"/>
  <c r="L37" i="4"/>
  <c r="J99" i="4"/>
  <c r="J100" i="4" s="1"/>
  <c r="N99" i="4"/>
  <c r="N100" i="4" s="1"/>
  <c r="K100" i="4"/>
  <c r="I99" i="4"/>
  <c r="I100" i="4" s="1"/>
  <c r="G99" i="4"/>
  <c r="M105" i="3"/>
  <c r="M106" i="3" s="1"/>
  <c r="H105" i="3"/>
  <c r="H106" i="3" s="1"/>
  <c r="I105" i="3"/>
  <c r="I106" i="3" s="1"/>
  <c r="J105" i="3"/>
  <c r="J106" i="3" s="1"/>
  <c r="K38" i="3"/>
  <c r="L38" i="3" s="1"/>
  <c r="K85" i="3"/>
  <c r="L85" i="3" s="1"/>
  <c r="J83" i="2"/>
  <c r="G104" i="3"/>
  <c r="K49" i="3"/>
  <c r="L49" i="3" s="1"/>
  <c r="H100" i="2"/>
  <c r="H101" i="2" s="1"/>
  <c r="K83" i="2"/>
  <c r="G99" i="2"/>
  <c r="K37" i="2"/>
  <c r="L100" i="2"/>
  <c r="L101" i="2" s="1"/>
  <c r="K88" i="1"/>
  <c r="K89" i="1" s="1"/>
  <c r="I33" i="1"/>
  <c r="J33" i="1" s="1"/>
  <c r="H88" i="1"/>
  <c r="I71" i="1"/>
  <c r="J71" i="1" s="1"/>
  <c r="G87" i="1"/>
  <c r="O38" i="8" l="1"/>
  <c r="N109" i="8"/>
  <c r="O108" i="8"/>
  <c r="F106" i="7"/>
  <c r="F107" i="7" s="1"/>
  <c r="G105" i="6"/>
  <c r="G106" i="6" s="1"/>
  <c r="L99" i="4"/>
  <c r="L100" i="4" s="1"/>
  <c r="H99" i="4"/>
  <c r="H100" i="4" s="1"/>
  <c r="M37" i="4"/>
  <c r="G100" i="4"/>
  <c r="G100" i="2"/>
  <c r="J100" i="2" s="1"/>
  <c r="J99" i="2"/>
  <c r="K104" i="3"/>
  <c r="L104" i="3" s="1"/>
  <c r="G105" i="3"/>
  <c r="K99" i="2"/>
  <c r="G101" i="2"/>
  <c r="J101" i="2" s="1"/>
  <c r="I87" i="1"/>
  <c r="J87" i="1" s="1"/>
  <c r="G88" i="1"/>
  <c r="H89" i="1"/>
  <c r="N105" i="7" l="1"/>
  <c r="N104" i="6"/>
  <c r="M105" i="6"/>
  <c r="M106" i="6" s="1"/>
  <c r="G106" i="3"/>
  <c r="K106" i="3" s="1"/>
  <c r="K105" i="3"/>
  <c r="I88" i="1"/>
  <c r="G89" i="1"/>
  <c r="I89" i="1" l="1"/>
</calcChain>
</file>

<file path=xl/sharedStrings.xml><?xml version="1.0" encoding="utf-8"?>
<sst xmlns="http://schemas.openxmlformats.org/spreadsheetml/2006/main" count="894" uniqueCount="138">
  <si>
    <t>TOTAL</t>
  </si>
  <si>
    <t>Jan 22</t>
  </si>
  <si>
    <t>% of Budget</t>
  </si>
  <si>
    <t>Feb 22</t>
  </si>
  <si>
    <t>Annual Budget</t>
  </si>
  <si>
    <t>Ordinary Income/Expense</t>
  </si>
  <si>
    <t>Income</t>
  </si>
  <si>
    <t>43400 · Direct Public Support</t>
  </si>
  <si>
    <t>43410 · Business &amp; Corporate</t>
  </si>
  <si>
    <t>43450 · Private &amp; Individual</t>
  </si>
  <si>
    <t>46460 · Church</t>
  </si>
  <si>
    <t>Total 43400 · Direct Public Support</t>
  </si>
  <si>
    <t>44500 · Grant Funds Income</t>
  </si>
  <si>
    <t>44510 · BHAP Grant Funds</t>
  </si>
  <si>
    <t>44520 · ESG Grant Funds</t>
  </si>
  <si>
    <t>Total 44500 · Grant Funds Income</t>
  </si>
  <si>
    <t>44800 · Indirect Public Support</t>
  </si>
  <si>
    <t>44815 · Pick.Click.Give</t>
  </si>
  <si>
    <t>44800 · Indirect Public Support - Other</t>
  </si>
  <si>
    <t>Total 44800 · Indirect Public Support</t>
  </si>
  <si>
    <t>45000 · Investments</t>
  </si>
  <si>
    <t>45030 · Interest-Savings, Short-term CD</t>
  </si>
  <si>
    <t>45000 · Investments - Other</t>
  </si>
  <si>
    <t>Total 45000 · Investments</t>
  </si>
  <si>
    <t>46400 · Other Types of Income</t>
  </si>
  <si>
    <t>46435 · Interest Income</t>
  </si>
  <si>
    <t>46450 · OCS Child Reimbursement</t>
  </si>
  <si>
    <t>46400 · Other Types of Income - Other</t>
  </si>
  <si>
    <t>Total 46400 · Other Types of Income</t>
  </si>
  <si>
    <t>47200 · Counseling Income</t>
  </si>
  <si>
    <t>47210 · EFT 3rd-Party Ins. Payments</t>
  </si>
  <si>
    <t>47220 · Client Payments (via Square)</t>
  </si>
  <si>
    <t>47240 · Insurance Payments</t>
  </si>
  <si>
    <t>47200 · Counseling Income - Other</t>
  </si>
  <si>
    <t>Total 47200 · Counseling Income</t>
  </si>
  <si>
    <t>Total Income</t>
  </si>
  <si>
    <t>Expense</t>
  </si>
  <si>
    <t>62100 · Contract Services</t>
  </si>
  <si>
    <t>62110 · Accounting / CPA Fees</t>
  </si>
  <si>
    <t>62120 · Wilson &amp; Wilson</t>
  </si>
  <si>
    <t>Total 62110 · Accounting / CPA Fees</t>
  </si>
  <si>
    <t>62150 · GHAP Billing Service</t>
  </si>
  <si>
    <t>62100 · Contract Services - Other</t>
  </si>
  <si>
    <t>Total 62100 · Contract Services</t>
  </si>
  <si>
    <t>64000 · Insurance</t>
  </si>
  <si>
    <t>65130 · Property Insurance</t>
  </si>
  <si>
    <t>65140 · Workman's Comp. Insurance</t>
  </si>
  <si>
    <t>64000 · Insurance - Other</t>
  </si>
  <si>
    <t>Total 64000 · Insurance</t>
  </si>
  <si>
    <t>65000 · Operations</t>
  </si>
  <si>
    <t>65001 · Advertising</t>
  </si>
  <si>
    <t>65003 · Banking &amp; Finance Charges</t>
  </si>
  <si>
    <t>65005 · Bottled Water Services</t>
  </si>
  <si>
    <t>65007 · Counseling Refunds</t>
  </si>
  <si>
    <t>65010 · Dues &amp; Subscriptions</t>
  </si>
  <si>
    <t>65013 · Fire Inspections &amp; Extinquisher</t>
  </si>
  <si>
    <t>65015 · Licenses &amp; Registrations</t>
  </si>
  <si>
    <t>65020 · Postage, Mailing Service</t>
  </si>
  <si>
    <t>65030 · Printing and Copying</t>
  </si>
  <si>
    <t>65035 · Repairs &amp; Maintenance</t>
  </si>
  <si>
    <t>65038 · Snowplowing</t>
  </si>
  <si>
    <t>65040 · Supplies</t>
  </si>
  <si>
    <t>65050 · Taxes - Property</t>
  </si>
  <si>
    <t>65055 · Taxi Services</t>
  </si>
  <si>
    <t>65060 · Telephone &amp; Internet</t>
  </si>
  <si>
    <t>65065 · Training &amp; Education</t>
  </si>
  <si>
    <t>65070 · Utilities</t>
  </si>
  <si>
    <t>65075 · Electric</t>
  </si>
  <si>
    <t>65080 · Garbage</t>
  </si>
  <si>
    <t>65085 · Heating Fuel</t>
  </si>
  <si>
    <t>65090 · Water &amp; Sewer</t>
  </si>
  <si>
    <t>Total 65070 · Utilities</t>
  </si>
  <si>
    <t>65000 · Operations - Other</t>
  </si>
  <si>
    <t>Total 65000 · Operations</t>
  </si>
  <si>
    <t>66000 · Payroll Expenses</t>
  </si>
  <si>
    <t>66050 · Background Check / Fingerprints</t>
  </si>
  <si>
    <t>66100 · Federal Tax Expense</t>
  </si>
  <si>
    <t>66150 · FUTA</t>
  </si>
  <si>
    <t>66200 · State Unemployement Tax</t>
  </si>
  <si>
    <t>66300 · Wages</t>
  </si>
  <si>
    <t>66370 · Overtime Wages</t>
  </si>
  <si>
    <t>66375 · Hourly Wages</t>
  </si>
  <si>
    <t>66300 · Wages - Other</t>
  </si>
  <si>
    <t>Total 66300 · Wages</t>
  </si>
  <si>
    <t>66350 · Salary</t>
  </si>
  <si>
    <t>66360 · Commissions</t>
  </si>
  <si>
    <t>66385 · Paid Time Off (PTO)</t>
  </si>
  <si>
    <t>Total 66000 · Payroll Expenses</t>
  </si>
  <si>
    <t>68500 · VOID Check</t>
  </si>
  <si>
    <t>Total Expense</t>
  </si>
  <si>
    <t>Net Ordinary Income</t>
  </si>
  <si>
    <t>Net Income</t>
  </si>
  <si>
    <t>Year-To-Date</t>
  </si>
  <si>
    <t>46433 -  Gain on Sale of Assets</t>
  </si>
  <si>
    <t>65045 - Groceries &amp; Misc. for The Door</t>
  </si>
  <si>
    <t>65046 - Office Supplies</t>
  </si>
  <si>
    <t>Total 65040 - Supplies</t>
  </si>
  <si>
    <t xml:space="preserve"> Mar 22</t>
  </si>
  <si>
    <t>65037 -  Shelter Activities</t>
  </si>
  <si>
    <t>46440 - Refunds &amp; Reimbursements</t>
  </si>
  <si>
    <t>62115 -  RJG CPA Firm</t>
  </si>
  <si>
    <t>62116 - RMG Buisness Consulting</t>
  </si>
  <si>
    <t>62130 - Konica Minolta</t>
  </si>
  <si>
    <t>65120 -  Liability &amp; Fraud</t>
  </si>
  <si>
    <t>44501 - Grant Funds - Designated</t>
  </si>
  <si>
    <t>44550 -  Grant Funds - Undesignated</t>
  </si>
  <si>
    <t>44560 - Alyeska Grant Funds</t>
  </si>
  <si>
    <t>44570 - GVEA Good Cents Funds</t>
  </si>
  <si>
    <t xml:space="preserve"> Apr 22</t>
  </si>
  <si>
    <t>65040 - Supplies - Other</t>
  </si>
  <si>
    <t>66395 - Fitness Reimbursement</t>
  </si>
  <si>
    <t>66300 - Wages - Other</t>
  </si>
  <si>
    <t>46445 - Tax Refund Income</t>
  </si>
  <si>
    <t>66060 - Employee Appreciation</t>
  </si>
  <si>
    <t>46430 - Fundraiser Events</t>
  </si>
  <si>
    <t>62160 - Shredway, Inc.</t>
  </si>
  <si>
    <t>62112 -  RJG CPA Firm</t>
  </si>
  <si>
    <t>62114 · Wilson &amp; Wilson</t>
  </si>
  <si>
    <t xml:space="preserve"> May 22</t>
  </si>
  <si>
    <t xml:space="preserve"> Jun 22</t>
  </si>
  <si>
    <t>43460 · Church</t>
  </si>
  <si>
    <t>43470 - Schools</t>
  </si>
  <si>
    <t>62120 - Walsh, Kelliher &amp; Sharp</t>
  </si>
  <si>
    <t>62125 - Golden Heart Waste Management</t>
  </si>
  <si>
    <t>62800 - Facilities &amp; Equipment</t>
  </si>
  <si>
    <t>62805 - Appliances</t>
  </si>
  <si>
    <t>66070 - Employee Health Benefit</t>
  </si>
  <si>
    <t xml:space="preserve"> Jul 22</t>
  </si>
  <si>
    <t>66170 - Payroll Processing</t>
  </si>
  <si>
    <t>62500 - Counseling Expenses</t>
  </si>
  <si>
    <t>62510 - Client Refunds</t>
  </si>
  <si>
    <t>62500 &amp; 62800 Total Counseling &amp; Facilities</t>
  </si>
  <si>
    <t>Accountant Notes:</t>
  </si>
  <si>
    <t>Net  Income</t>
  </si>
  <si>
    <t>We have not yet received the AK Mental Health Funds. Expected advance amount is $20,000; This grant may be returned.</t>
  </si>
  <si>
    <t>We have not yet received any AHFC-ESG FY-23 Funds; Expected monthly amount is at least $2,500 per month.</t>
  </si>
  <si>
    <t>We have not yet received the FY-23 BHAP Funds; Expected monthly amount is $15,793.</t>
  </si>
  <si>
    <t>We have not yet received the FY-23 AHFC-ESG Funds; Expected monthly amount is at least $2,500 per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</si>
</sst>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>
    <font>
      <sz val="12"/>
      <color theme="1"/>
      <name val="Calibri"/>
      <family val="2"/>
      <scheme val="minor"/>
    </font>
    <font>
      <b/>
      <sz val="8"/>
      <color rgb="FF323232"/>
      <name val="Arial"/>
      <family val="2"/>
    </font>
    <font>
      <b/>
      <sz val="12"/>
      <color theme="1"/>
      <name val="Calibri"/>
      <family val="2"/>
      <scheme val="minor"/>
    </font>
    <font>
      <b/>
      <sz val="7"/>
      <color rgb="FF323232"/>
      <name val="Arial"/>
      <family val="2"/>
    </font>
    <font>
      <b/>
      <sz val="7"/>
      <color theme="1"/>
      <name val="Calibri"/>
      <family val="2"/>
      <scheme val="minor"/>
    </font>
    <font>
      <b/>
      <sz val="12"/>
      <color rgb="FF323232"/>
      <name val="Arial"/>
      <family val="2"/>
    </font>
    <font>
      <b/>
      <i/>
      <sz val="12"/>
      <color rgb="FF323232"/>
      <name val="Arial"/>
      <family val="2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1" fillId="0" borderId="1" xfId="0" applyNumberFormat="1" applyFont="1" applyBorder="1"/>
    <xf numFmtId="164" fontId="2" fillId="0" borderId="1" xfId="0" applyNumberFormat="1" applyFont="1" applyBorder="1" applyAlignment="1">
      <alignment horizontal="centerContinuous"/>
    </xf>
    <xf numFmtId="164" fontId="1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0" fontId="2" fillId="0" borderId="1" xfId="0" applyFont="1" applyBorder="1"/>
    <xf numFmtId="49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/>
    <xf numFmtId="10" fontId="1" fillId="0" borderId="1" xfId="0" applyNumberFormat="1" applyFont="1" applyBorder="1"/>
    <xf numFmtId="0" fontId="1" fillId="0" borderId="1" xfId="0" applyFont="1" applyBorder="1"/>
    <xf numFmtId="0" fontId="1" fillId="0" borderId="1" xfId="0" applyNumberFormat="1" applyFont="1" applyBorder="1"/>
    <xf numFmtId="164" fontId="2" fillId="0" borderId="1" xfId="0" applyNumberFormat="1" applyFont="1" applyBorder="1"/>
    <xf numFmtId="10" fontId="2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49" fontId="1" fillId="0" borderId="0" xfId="0" applyNumberFormat="1" applyFont="1" applyBorder="1"/>
    <xf numFmtId="0" fontId="2" fillId="0" borderId="0" xfId="0" applyFont="1" applyBorder="1"/>
    <xf numFmtId="49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1" fillId="0" borderId="0" xfId="0" applyNumberFormat="1" applyFont="1" applyBorder="1"/>
    <xf numFmtId="10" fontId="1" fillId="0" borderId="0" xfId="0" applyNumberFormat="1" applyFont="1" applyBorder="1"/>
    <xf numFmtId="164" fontId="1" fillId="2" borderId="0" xfId="0" applyNumberFormat="1" applyFont="1" applyFill="1" applyBorder="1"/>
    <xf numFmtId="10" fontId="2" fillId="0" borderId="0" xfId="0" applyNumberFormat="1" applyFont="1" applyBorder="1"/>
    <xf numFmtId="0" fontId="1" fillId="0" borderId="0" xfId="0" applyFont="1" applyBorder="1"/>
    <xf numFmtId="0" fontId="1" fillId="0" borderId="0" xfId="0" applyNumberFormat="1" applyFont="1" applyBorder="1"/>
    <xf numFmtId="164" fontId="2" fillId="0" borderId="0" xfId="0" applyNumberFormat="1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16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/>
    <xf numFmtId="164" fontId="3" fillId="0" borderId="0" xfId="0" applyNumberFormat="1" applyFont="1" applyBorder="1"/>
    <xf numFmtId="10" fontId="3" fillId="0" borderId="0" xfId="0" applyNumberFormat="1" applyFont="1" applyBorder="1"/>
    <xf numFmtId="0" fontId="4" fillId="0" borderId="0" xfId="0" applyFont="1" applyBorder="1"/>
    <xf numFmtId="164" fontId="3" fillId="0" borderId="2" xfId="0" applyNumberFormat="1" applyFont="1" applyBorder="1"/>
    <xf numFmtId="164" fontId="3" fillId="2" borderId="0" xfId="0" applyNumberFormat="1" applyFont="1" applyFill="1" applyBorder="1"/>
    <xf numFmtId="164" fontId="3" fillId="0" borderId="4" xfId="0" applyNumberFormat="1" applyFont="1" applyBorder="1"/>
    <xf numFmtId="164" fontId="3" fillId="0" borderId="5" xfId="0" applyNumberFormat="1" applyFont="1" applyBorder="1"/>
    <xf numFmtId="10" fontId="4" fillId="0" borderId="0" xfId="0" applyNumberFormat="1" applyFont="1" applyBorder="1"/>
    <xf numFmtId="164" fontId="3" fillId="0" borderId="3" xfId="0" applyNumberFormat="1" applyFont="1" applyBorder="1"/>
    <xf numFmtId="0" fontId="3" fillId="0" borderId="0" xfId="0" applyFont="1" applyBorder="1"/>
    <xf numFmtId="0" fontId="3" fillId="0" borderId="0" xfId="0" applyNumberFormat="1" applyFont="1" applyBorder="1"/>
    <xf numFmtId="164" fontId="4" fillId="0" borderId="0" xfId="0" applyNumberFormat="1" applyFont="1" applyBorder="1"/>
    <xf numFmtId="164" fontId="3" fillId="0" borderId="0" xfId="0" applyNumberFormat="1" applyFont="1" applyBorder="1" applyAlignment="1">
      <alignment horizontal="center" wrapText="1"/>
    </xf>
    <xf numFmtId="10" fontId="3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16" fontId="5" fillId="0" borderId="0" xfId="0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0" fontId="5" fillId="0" borderId="0" xfId="0" applyNumberFormat="1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/>
    <xf numFmtId="164" fontId="5" fillId="0" borderId="0" xfId="0" applyNumberFormat="1" applyFont="1" applyBorder="1"/>
    <xf numFmtId="10" fontId="5" fillId="0" borderId="0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Fill="1" applyBorder="1"/>
    <xf numFmtId="164" fontId="5" fillId="0" borderId="4" xfId="0" applyNumberFormat="1" applyFont="1" applyBorder="1"/>
    <xf numFmtId="164" fontId="5" fillId="0" borderId="5" xfId="0" applyNumberFormat="1" applyFont="1" applyBorder="1"/>
    <xf numFmtId="164" fontId="5" fillId="0" borderId="3" xfId="0" applyNumberFormat="1" applyFont="1" applyBorder="1"/>
    <xf numFmtId="0" fontId="5" fillId="0" borderId="0" xfId="0" applyNumberFormat="1" applyFont="1" applyBorder="1"/>
    <xf numFmtId="0" fontId="6" fillId="0" borderId="0" xfId="0" applyNumberFormat="1" applyFont="1" applyBorder="1" applyAlignment="1">
      <alignment horizontal="right" indent="1"/>
    </xf>
    <xf numFmtId="164" fontId="7" fillId="0" borderId="0" xfId="0" applyNumberFormat="1" applyFont="1" applyBorder="1"/>
    <xf numFmtId="17" fontId="6" fillId="0" borderId="0" xfId="0" applyNumberFormat="1" applyFont="1" applyBorder="1"/>
    <xf numFmtId="0" fontId="6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36708E-CA06-4E72-9B18-75105247DCB0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DA22B08-B319-4A26-AAEB-F5C4AA3AA37B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0B3F424D-F83F-42FD-9890-D79F113426F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90BF4DFC-E514-4E9B-8A87-9D6EC5059F2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217ED2-BEBC-458D-A960-63981D2C7D86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702738D-21B2-4019-8D6C-61ACDD635D94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4C2AA734-360E-4E4C-AA78-302498452F7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879F1E43-6A52-429B-BA7F-DB026BF0CF4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D271B6-90FD-4BE4-9F01-A3A6A6A2ADBF}"/>
            </a:ext>
          </a:extLst>
        </xdr:cNvPr>
        <xdr:cNvSpPr/>
      </xdr:nvSpPr>
      <xdr:spPr bwMode="auto">
        <a:xfrm>
          <a:off x="0" y="0"/>
          <a:ext cx="879662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867DDDB-88AB-4D8B-AB2F-FDD569C3182D}"/>
            </a:ext>
          </a:extLst>
        </xdr:cNvPr>
        <xdr:cNvSpPr/>
      </xdr:nvSpPr>
      <xdr:spPr bwMode="auto">
        <a:xfrm>
          <a:off x="0" y="0"/>
          <a:ext cx="879662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590350A4-0573-45AB-838E-849C81B9BBE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9662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E52790EB-9116-46DF-B308-CADFCBA7BE6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9662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0F9B322-B724-4A6D-B439-E5EE56D6C961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6B6CEE0-4A37-42E6-91C0-9B11B64EA71D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4D672AD2-2966-4AB5-85EC-DA585B44666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BD3D6172-34FD-4C18-A731-8EAA34CCDCF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A34901-4B49-45D2-BC13-D4E4F893475E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C3AAB04-D677-4D07-B3C6-587307FDD86E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87F57DD3-A77F-45F4-A8E0-EFECAF5D9C2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51D2364F-7771-498E-A5AE-A89D8363668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73C950-BF77-4F10-8635-55D55F5B8E73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4F082AD-CBA7-4CD2-AB19-A5EBA91ECE47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729B8A1C-ACC2-43D4-A3DE-68E17AC0AB7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4DE22497-39CC-4776-A7FD-CB4DF2D7A6B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812F0F-C946-43F5-86D4-F55142ABB6DD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AABD057-BB3E-40BF-91BD-7A5129DBE1D7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3DA4C9AD-42D5-4653-BED9-89EBE53BA2E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023212F5-AE4B-49B5-9955-BFBBB2EDAA5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1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5C909F-DA59-5E48-8AEC-47024B6F84B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1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BA360C2-12BD-0A4E-9BD9-4D00BE79DA8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1</xdr:row>
      <xdr:rowOff>38100</xdr:rowOff>
    </xdr:to>
    <xdr:pic>
      <xdr:nvPicPr>
        <xdr:cNvPr id="1025" name="FILTER" hidden="1">
          <a:extLst>
            <a:ext uri="{FF2B5EF4-FFF2-40B4-BE49-F238E27FC236}">
              <a16:creationId xmlns:a16="http://schemas.microsoft.com/office/drawing/2014/main" id="{52CAD523-76B0-FE46-97BA-1DA6AC7BA68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1</xdr:row>
      <xdr:rowOff>38100</xdr:rowOff>
    </xdr:to>
    <xdr:pic>
      <xdr:nvPicPr>
        <xdr:cNvPr id="1026" name="HEADER" hidden="1">
          <a:extLst>
            <a:ext uri="{FF2B5EF4-FFF2-40B4-BE49-F238E27FC236}">
              <a16:creationId xmlns:a16="http://schemas.microsoft.com/office/drawing/2014/main" id="{77F2EDCE-5796-BD4B-9D73-13314DD3EF2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622AD-FB8D-4D24-A33B-69974E7DF44E}">
  <sheetPr>
    <pageSetUpPr fitToPage="1"/>
  </sheetPr>
  <dimension ref="A1:P120"/>
  <sheetViews>
    <sheetView tabSelected="1" zoomScale="170" zoomScaleNormal="170" workbookViewId="0">
      <pane xSplit="5" ySplit="1" topLeftCell="L23" activePane="bottomRight" state="frozen"/>
      <selection activeCell="A2" sqref="A2"/>
      <selection pane="topRight" activeCell="G2" sqref="G2"/>
      <selection pane="bottomLeft" activeCell="A3" sqref="A3"/>
      <selection pane="bottomRight" activeCell="M36" sqref="M36"/>
    </sheetView>
  </sheetViews>
  <sheetFormatPr baseColWidth="10" defaultColWidth="8.83203125" defaultRowHeight="16"/>
  <cols>
    <col min="1" max="4" width="3" style="75" customWidth="1"/>
    <col min="5" max="5" width="32.83203125" style="75" bestFit="1" customWidth="1"/>
    <col min="6" max="6" width="11.6640625" style="34" customWidth="1"/>
    <col min="7" max="7" width="12.1640625" style="34" bestFit="1" customWidth="1"/>
    <col min="8" max="8" width="11.6640625" style="34" bestFit="1" customWidth="1"/>
    <col min="9" max="9" width="12.1640625" style="34" bestFit="1" customWidth="1"/>
    <col min="10" max="10" width="11.6640625" style="34" bestFit="1" customWidth="1"/>
    <col min="11" max="11" width="11.1640625" style="34" bestFit="1" customWidth="1"/>
    <col min="12" max="13" width="11.6640625" style="34" bestFit="1" customWidth="1"/>
    <col min="14" max="14" width="13.33203125" style="34" customWidth="1"/>
    <col min="15" max="15" width="9.1640625" style="31" bestFit="1" customWidth="1"/>
    <col min="16" max="16" width="13.6640625" style="34" bestFit="1" customWidth="1"/>
    <col min="17" max="16384" width="8.83203125" style="20"/>
  </cols>
  <sheetData>
    <row r="1" spans="1:16" s="27" customFormat="1" ht="34">
      <c r="A1" s="60"/>
      <c r="B1" s="60"/>
      <c r="C1" s="60"/>
      <c r="D1" s="60"/>
      <c r="E1" s="60"/>
      <c r="F1" s="61" t="s">
        <v>1</v>
      </c>
      <c r="G1" s="61" t="s">
        <v>3</v>
      </c>
      <c r="H1" s="62" t="s">
        <v>97</v>
      </c>
      <c r="I1" s="62" t="s">
        <v>108</v>
      </c>
      <c r="J1" s="63" t="s">
        <v>118</v>
      </c>
      <c r="K1" s="63" t="s">
        <v>119</v>
      </c>
      <c r="L1" s="63" t="s">
        <v>127</v>
      </c>
      <c r="M1" s="63">
        <v>44795</v>
      </c>
      <c r="N1" s="64" t="s">
        <v>92</v>
      </c>
      <c r="O1" s="65" t="s">
        <v>2</v>
      </c>
      <c r="P1" s="66" t="s">
        <v>4</v>
      </c>
    </row>
    <row r="2" spans="1:16">
      <c r="A2" s="67" t="s">
        <v>5</v>
      </c>
      <c r="B2" s="67"/>
      <c r="C2" s="67"/>
      <c r="D2" s="67"/>
      <c r="E2" s="67"/>
      <c r="F2" s="68"/>
      <c r="G2" s="68"/>
      <c r="H2" s="68"/>
      <c r="I2" s="68"/>
      <c r="J2" s="68"/>
      <c r="K2" s="68"/>
      <c r="L2" s="68"/>
      <c r="M2" s="68"/>
      <c r="N2" s="68"/>
      <c r="O2" s="69"/>
      <c r="P2" s="68"/>
    </row>
    <row r="3" spans="1:16">
      <c r="A3" s="67"/>
      <c r="B3" s="67" t="s">
        <v>6</v>
      </c>
      <c r="C3" s="67"/>
      <c r="D3" s="67"/>
      <c r="E3" s="67"/>
      <c r="F3" s="68"/>
      <c r="G3" s="68"/>
      <c r="H3" s="68"/>
      <c r="I3" s="68"/>
      <c r="J3" s="68"/>
      <c r="K3" s="68"/>
      <c r="L3" s="68"/>
      <c r="M3" s="68"/>
      <c r="N3" s="68"/>
      <c r="O3" s="69"/>
      <c r="P3" s="68"/>
    </row>
    <row r="4" spans="1:16">
      <c r="A4" s="67"/>
      <c r="B4" s="67"/>
      <c r="C4" s="67" t="s">
        <v>7</v>
      </c>
      <c r="D4" s="67"/>
      <c r="E4" s="67"/>
      <c r="F4" s="68"/>
      <c r="G4" s="68"/>
      <c r="H4" s="68"/>
      <c r="I4" s="68"/>
      <c r="J4" s="68"/>
      <c r="K4" s="68"/>
      <c r="L4" s="68"/>
      <c r="M4" s="68"/>
      <c r="N4" s="68"/>
      <c r="O4" s="69"/>
      <c r="P4" s="68"/>
    </row>
    <row r="5" spans="1:16">
      <c r="A5" s="67"/>
      <c r="B5" s="67"/>
      <c r="C5" s="67"/>
      <c r="D5" s="67" t="s">
        <v>8</v>
      </c>
      <c r="E5" s="67"/>
      <c r="F5" s="68">
        <v>6938.34</v>
      </c>
      <c r="G5" s="68">
        <v>4942.75</v>
      </c>
      <c r="H5" s="68">
        <v>8628.68</v>
      </c>
      <c r="I5" s="68">
        <v>8600</v>
      </c>
      <c r="J5" s="68">
        <v>2422.9699999999998</v>
      </c>
      <c r="K5" s="68"/>
      <c r="L5" s="68">
        <v>441.67</v>
      </c>
      <c r="M5" s="68">
        <v>1541.64</v>
      </c>
      <c r="N5" s="68">
        <f>SUM(F5:M5)</f>
        <v>33516.050000000003</v>
      </c>
      <c r="O5" s="69"/>
      <c r="P5" s="68"/>
    </row>
    <row r="6" spans="1:16">
      <c r="A6" s="67"/>
      <c r="B6" s="67"/>
      <c r="C6" s="67"/>
      <c r="D6" s="67" t="s">
        <v>9</v>
      </c>
      <c r="E6" s="67"/>
      <c r="F6" s="68">
        <v>38063.96</v>
      </c>
      <c r="G6" s="68">
        <v>4729.0600000000004</v>
      </c>
      <c r="H6" s="68">
        <v>12116</v>
      </c>
      <c r="I6" s="68">
        <v>10163.77</v>
      </c>
      <c r="J6" s="68">
        <v>4363.67</v>
      </c>
      <c r="K6" s="68">
        <v>12890.16</v>
      </c>
      <c r="L6" s="68">
        <v>5405.91</v>
      </c>
      <c r="M6" s="68">
        <v>5622.34</v>
      </c>
      <c r="N6" s="68">
        <f t="shared" ref="N6:N8" si="0">SUM(F6:M6)</f>
        <v>93354.87</v>
      </c>
      <c r="O6" s="69"/>
      <c r="P6" s="68"/>
    </row>
    <row r="7" spans="1:16">
      <c r="A7" s="67"/>
      <c r="B7" s="67"/>
      <c r="C7" s="67"/>
      <c r="D7" s="67" t="s">
        <v>120</v>
      </c>
      <c r="E7" s="67"/>
      <c r="F7" s="68">
        <v>430</v>
      </c>
      <c r="G7" s="68">
        <v>750</v>
      </c>
      <c r="H7" s="68">
        <v>350</v>
      </c>
      <c r="I7" s="68">
        <v>1088</v>
      </c>
      <c r="J7" s="68">
        <v>250</v>
      </c>
      <c r="K7" s="68">
        <v>398.74</v>
      </c>
      <c r="L7" s="68">
        <v>1748</v>
      </c>
      <c r="M7" s="68"/>
      <c r="N7" s="68">
        <f t="shared" si="0"/>
        <v>5014.74</v>
      </c>
      <c r="O7" s="69"/>
      <c r="P7" s="68"/>
    </row>
    <row r="8" spans="1:16">
      <c r="A8" s="67"/>
      <c r="B8" s="67"/>
      <c r="C8" s="67"/>
      <c r="D8" s="67" t="s">
        <v>121</v>
      </c>
      <c r="E8" s="67"/>
      <c r="F8" s="68"/>
      <c r="G8" s="68"/>
      <c r="H8" s="68"/>
      <c r="I8" s="68"/>
      <c r="J8" s="68"/>
      <c r="K8" s="68">
        <v>325</v>
      </c>
      <c r="L8" s="68"/>
      <c r="M8" s="68"/>
      <c r="N8" s="68">
        <f t="shared" si="0"/>
        <v>325</v>
      </c>
      <c r="O8" s="69"/>
      <c r="P8" s="68"/>
    </row>
    <row r="9" spans="1:16">
      <c r="A9" s="67"/>
      <c r="B9" s="67"/>
      <c r="C9" s="67" t="s">
        <v>11</v>
      </c>
      <c r="D9" s="67"/>
      <c r="E9" s="67"/>
      <c r="F9" s="70">
        <f>SUM(F5:F8)</f>
        <v>45432.3</v>
      </c>
      <c r="G9" s="70">
        <f t="shared" ref="G9:M9" si="1">SUM(G5:G8)</f>
        <v>10421.810000000001</v>
      </c>
      <c r="H9" s="70">
        <f t="shared" si="1"/>
        <v>21094.68</v>
      </c>
      <c r="I9" s="70">
        <f t="shared" si="1"/>
        <v>19851.77</v>
      </c>
      <c r="J9" s="70">
        <f t="shared" si="1"/>
        <v>7036.6399999999994</v>
      </c>
      <c r="K9" s="70">
        <f t="shared" si="1"/>
        <v>13613.9</v>
      </c>
      <c r="L9" s="70">
        <f t="shared" si="1"/>
        <v>7595.58</v>
      </c>
      <c r="M9" s="70">
        <f t="shared" si="1"/>
        <v>7163.9800000000005</v>
      </c>
      <c r="N9" s="70">
        <f>SUM(N5:N8)</f>
        <v>132210.66</v>
      </c>
      <c r="O9" s="69">
        <f>SUM(N9/P9)</f>
        <v>0.52884264000000003</v>
      </c>
      <c r="P9" s="68">
        <v>250000</v>
      </c>
    </row>
    <row r="10" spans="1:16">
      <c r="A10" s="67"/>
      <c r="B10" s="67"/>
      <c r="C10" s="67" t="s">
        <v>12</v>
      </c>
      <c r="D10" s="67"/>
      <c r="E10" s="67"/>
      <c r="F10" s="68"/>
      <c r="G10" s="68"/>
      <c r="H10" s="68"/>
      <c r="I10" s="68"/>
      <c r="J10" s="68"/>
      <c r="K10" s="68"/>
      <c r="L10" s="68"/>
      <c r="M10" s="68"/>
      <c r="N10" s="68">
        <f t="shared" ref="N10:N16" si="2">SUM(F10:M10)</f>
        <v>0</v>
      </c>
      <c r="O10" s="69"/>
      <c r="P10" s="68"/>
    </row>
    <row r="11" spans="1:16">
      <c r="A11" s="67"/>
      <c r="B11" s="67"/>
      <c r="C11" s="67"/>
      <c r="D11" s="67" t="s">
        <v>104</v>
      </c>
      <c r="E11" s="67"/>
      <c r="F11" s="68"/>
      <c r="G11" s="68"/>
      <c r="H11" s="68"/>
      <c r="I11" s="68"/>
      <c r="J11" s="68"/>
      <c r="K11" s="68"/>
      <c r="L11" s="68"/>
      <c r="M11" s="68"/>
      <c r="N11" s="68">
        <f t="shared" si="2"/>
        <v>0</v>
      </c>
      <c r="O11" s="69"/>
      <c r="P11" s="68"/>
    </row>
    <row r="12" spans="1:16">
      <c r="A12" s="67"/>
      <c r="B12" s="67"/>
      <c r="C12" s="67"/>
      <c r="D12" s="20"/>
      <c r="E12" s="67" t="s">
        <v>13</v>
      </c>
      <c r="F12" s="68">
        <v>0</v>
      </c>
      <c r="G12" s="68">
        <v>61188.5</v>
      </c>
      <c r="H12" s="68">
        <v>39946</v>
      </c>
      <c r="I12" s="68">
        <v>31846</v>
      </c>
      <c r="J12" s="68">
        <v>0</v>
      </c>
      <c r="K12" s="68">
        <v>55661.08</v>
      </c>
      <c r="L12" s="68"/>
      <c r="M12" s="68">
        <v>31586</v>
      </c>
      <c r="N12" s="68">
        <f t="shared" si="2"/>
        <v>220227.58000000002</v>
      </c>
      <c r="O12" s="69">
        <f>SUM(N12/P12)</f>
        <v>1.1621508179419526</v>
      </c>
      <c r="P12" s="68">
        <v>189500</v>
      </c>
    </row>
    <row r="13" spans="1:16">
      <c r="A13" s="67"/>
      <c r="B13" s="67"/>
      <c r="C13" s="67"/>
      <c r="D13" s="20"/>
      <c r="E13" s="67" t="s">
        <v>14</v>
      </c>
      <c r="F13" s="68">
        <v>0</v>
      </c>
      <c r="G13" s="68">
        <v>7454</v>
      </c>
      <c r="H13" s="68">
        <v>5233</v>
      </c>
      <c r="I13" s="68">
        <v>3728</v>
      </c>
      <c r="J13" s="68">
        <v>4326.0600000000004</v>
      </c>
      <c r="K13" s="68">
        <v>3543.31</v>
      </c>
      <c r="L13" s="68">
        <v>1689.63</v>
      </c>
      <c r="M13" s="68"/>
      <c r="N13" s="68">
        <f t="shared" si="2"/>
        <v>25974.000000000004</v>
      </c>
      <c r="O13" s="69">
        <f>SUM(N13/P13)</f>
        <v>0.86580000000000013</v>
      </c>
      <c r="P13" s="68">
        <v>30000</v>
      </c>
    </row>
    <row r="14" spans="1:16">
      <c r="A14" s="67"/>
      <c r="B14" s="67"/>
      <c r="C14" s="67"/>
      <c r="D14" s="67" t="s">
        <v>105</v>
      </c>
      <c r="E14" s="67"/>
      <c r="F14" s="68"/>
      <c r="G14" s="68"/>
      <c r="H14" s="68"/>
      <c r="I14" s="68"/>
      <c r="J14" s="68"/>
      <c r="K14" s="68"/>
      <c r="L14" s="68"/>
      <c r="M14" s="68"/>
      <c r="N14" s="68">
        <f t="shared" si="2"/>
        <v>0</v>
      </c>
      <c r="O14" s="69"/>
      <c r="P14" s="68"/>
    </row>
    <row r="15" spans="1:16">
      <c r="A15" s="67"/>
      <c r="B15" s="67"/>
      <c r="C15" s="67"/>
      <c r="D15" s="67"/>
      <c r="E15" s="67" t="s">
        <v>106</v>
      </c>
      <c r="F15" s="68"/>
      <c r="G15" s="68"/>
      <c r="H15" s="68"/>
      <c r="I15" s="68"/>
      <c r="J15" s="68"/>
      <c r="K15" s="68"/>
      <c r="L15" s="68"/>
      <c r="M15" s="68"/>
      <c r="N15" s="68">
        <f t="shared" si="2"/>
        <v>0</v>
      </c>
      <c r="O15" s="69"/>
      <c r="P15" s="68"/>
    </row>
    <row r="16" spans="1:16">
      <c r="A16" s="67"/>
      <c r="B16" s="67"/>
      <c r="C16" s="67"/>
      <c r="D16" s="67"/>
      <c r="E16" s="67" t="s">
        <v>107</v>
      </c>
      <c r="F16" s="68"/>
      <c r="G16" s="68"/>
      <c r="H16" s="68">
        <v>650</v>
      </c>
      <c r="I16" s="68">
        <v>1500</v>
      </c>
      <c r="J16" s="68"/>
      <c r="K16" s="68"/>
      <c r="L16" s="68"/>
      <c r="M16" s="68"/>
      <c r="N16" s="68">
        <f t="shared" si="2"/>
        <v>2150</v>
      </c>
      <c r="O16" s="69"/>
      <c r="P16" s="68"/>
    </row>
    <row r="17" spans="1:16">
      <c r="A17" s="67"/>
      <c r="B17" s="67"/>
      <c r="C17" s="67" t="s">
        <v>15</v>
      </c>
      <c r="D17" s="67"/>
      <c r="E17" s="67"/>
      <c r="F17" s="70">
        <f>ROUND(SUM(F12:F16),5)</f>
        <v>0</v>
      </c>
      <c r="G17" s="70">
        <f t="shared" ref="G17:M17" si="3">ROUND(SUM(G12:G16),5)</f>
        <v>68642.5</v>
      </c>
      <c r="H17" s="70">
        <f t="shared" si="3"/>
        <v>45829</v>
      </c>
      <c r="I17" s="70">
        <f t="shared" si="3"/>
        <v>37074</v>
      </c>
      <c r="J17" s="70">
        <f t="shared" si="3"/>
        <v>4326.0600000000004</v>
      </c>
      <c r="K17" s="70">
        <f t="shared" si="3"/>
        <v>59204.39</v>
      </c>
      <c r="L17" s="70">
        <f t="shared" si="3"/>
        <v>1689.63</v>
      </c>
      <c r="M17" s="70">
        <f t="shared" si="3"/>
        <v>31586</v>
      </c>
      <c r="N17" s="70">
        <f>SUM(N10:N16)</f>
        <v>248351.58000000002</v>
      </c>
      <c r="O17" s="69">
        <f>SUM(N17/P17)</f>
        <v>1.1314422779043281</v>
      </c>
      <c r="P17" s="70">
        <f>ROUND(SUM(P10:P13),5)</f>
        <v>219500</v>
      </c>
    </row>
    <row r="18" spans="1:16">
      <c r="A18" s="67"/>
      <c r="B18" s="67"/>
      <c r="C18" s="67" t="s">
        <v>16</v>
      </c>
      <c r="D18" s="67"/>
      <c r="E18" s="67"/>
      <c r="F18" s="68"/>
      <c r="G18" s="68"/>
      <c r="H18" s="68"/>
      <c r="I18" s="68"/>
      <c r="J18" s="68"/>
      <c r="K18" s="68"/>
      <c r="L18" s="68"/>
      <c r="M18" s="68"/>
      <c r="N18" s="68">
        <f t="shared" ref="N18:N19" si="4">SUM(F18:M18)</f>
        <v>0</v>
      </c>
      <c r="O18" s="69"/>
      <c r="P18" s="68"/>
    </row>
    <row r="19" spans="1:16">
      <c r="A19" s="67"/>
      <c r="B19" s="67"/>
      <c r="C19" s="67"/>
      <c r="D19" s="67" t="s">
        <v>17</v>
      </c>
      <c r="E19" s="67"/>
      <c r="F19" s="68">
        <v>93</v>
      </c>
      <c r="G19" s="68">
        <v>0</v>
      </c>
      <c r="H19" s="68">
        <v>0</v>
      </c>
      <c r="I19" s="68">
        <v>0</v>
      </c>
      <c r="J19" s="68">
        <v>0</v>
      </c>
      <c r="K19" s="68"/>
      <c r="L19" s="68"/>
      <c r="M19" s="68"/>
      <c r="N19" s="68">
        <f t="shared" si="4"/>
        <v>93</v>
      </c>
      <c r="O19" s="69"/>
      <c r="P19" s="68"/>
    </row>
    <row r="20" spans="1:16">
      <c r="A20" s="67"/>
      <c r="B20" s="67"/>
      <c r="C20" s="67" t="s">
        <v>19</v>
      </c>
      <c r="D20" s="67"/>
      <c r="E20" s="67"/>
      <c r="F20" s="70">
        <f>ROUND(SUM(F19:F19),5)</f>
        <v>93</v>
      </c>
      <c r="G20" s="70">
        <f t="shared" ref="G20:M20" si="5">ROUND(SUM(G19:G19),5)</f>
        <v>0</v>
      </c>
      <c r="H20" s="70">
        <f t="shared" si="5"/>
        <v>0</v>
      </c>
      <c r="I20" s="70">
        <f t="shared" si="5"/>
        <v>0</v>
      </c>
      <c r="J20" s="70">
        <f t="shared" si="5"/>
        <v>0</v>
      </c>
      <c r="K20" s="70">
        <f t="shared" si="5"/>
        <v>0</v>
      </c>
      <c r="L20" s="70">
        <f t="shared" si="5"/>
        <v>0</v>
      </c>
      <c r="M20" s="70">
        <f t="shared" si="5"/>
        <v>0</v>
      </c>
      <c r="N20" s="70">
        <f>SUM(N18:N19)</f>
        <v>93</v>
      </c>
      <c r="O20" s="69"/>
      <c r="P20" s="70">
        <f>ROUND(SUM(P18:P19),5)</f>
        <v>0</v>
      </c>
    </row>
    <row r="21" spans="1:16">
      <c r="A21" s="67"/>
      <c r="B21" s="67"/>
      <c r="C21" s="67" t="s">
        <v>20</v>
      </c>
      <c r="D21" s="67"/>
      <c r="E21" s="67"/>
      <c r="F21" s="68"/>
      <c r="G21" s="68"/>
      <c r="H21" s="68"/>
      <c r="I21" s="68"/>
      <c r="J21" s="68"/>
      <c r="K21" s="68"/>
      <c r="L21" s="68"/>
      <c r="M21" s="68"/>
      <c r="N21" s="68">
        <f t="shared" ref="N21:N23" si="6">SUM(F21:M21)</f>
        <v>0</v>
      </c>
      <c r="O21" s="69"/>
      <c r="P21" s="68"/>
    </row>
    <row r="22" spans="1:16">
      <c r="A22" s="67"/>
      <c r="B22" s="67"/>
      <c r="C22" s="67"/>
      <c r="D22" s="67" t="s">
        <v>21</v>
      </c>
      <c r="E22" s="67"/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/>
      <c r="L22" s="68"/>
      <c r="M22" s="68"/>
      <c r="N22" s="68">
        <f t="shared" si="6"/>
        <v>0</v>
      </c>
      <c r="O22" s="69"/>
      <c r="P22" s="68"/>
    </row>
    <row r="23" spans="1:16">
      <c r="A23" s="67"/>
      <c r="B23" s="67"/>
      <c r="C23" s="67"/>
      <c r="D23" s="67" t="s">
        <v>22</v>
      </c>
      <c r="E23" s="67"/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/>
      <c r="L23" s="68"/>
      <c r="M23" s="68"/>
      <c r="N23" s="68">
        <f t="shared" si="6"/>
        <v>0</v>
      </c>
      <c r="O23" s="69"/>
      <c r="P23" s="68">
        <v>5000.04</v>
      </c>
    </row>
    <row r="24" spans="1:16">
      <c r="A24" s="67"/>
      <c r="B24" s="67"/>
      <c r="C24" s="67" t="s">
        <v>23</v>
      </c>
      <c r="D24" s="67"/>
      <c r="E24" s="67"/>
      <c r="F24" s="70">
        <f>ROUND(SUM(F22:F23),5)</f>
        <v>0</v>
      </c>
      <c r="G24" s="70">
        <f t="shared" ref="G24:M24" si="7">ROUND(SUM(G22:G23),5)</f>
        <v>0</v>
      </c>
      <c r="H24" s="70">
        <f t="shared" si="7"/>
        <v>0</v>
      </c>
      <c r="I24" s="70">
        <f t="shared" si="7"/>
        <v>0</v>
      </c>
      <c r="J24" s="70">
        <f t="shared" si="7"/>
        <v>0</v>
      </c>
      <c r="K24" s="70">
        <f t="shared" si="7"/>
        <v>0</v>
      </c>
      <c r="L24" s="70">
        <f t="shared" si="7"/>
        <v>0</v>
      </c>
      <c r="M24" s="70">
        <f t="shared" si="7"/>
        <v>0</v>
      </c>
      <c r="N24" s="70">
        <f>SUM(N21:N23)</f>
        <v>0</v>
      </c>
      <c r="O24" s="69">
        <f>SUM(N24/P24)</f>
        <v>0</v>
      </c>
      <c r="P24" s="70">
        <f>ROUND(SUM(P21:P23),5)</f>
        <v>5000.04</v>
      </c>
    </row>
    <row r="25" spans="1:16">
      <c r="A25" s="67"/>
      <c r="B25" s="67"/>
      <c r="C25" s="67" t="s">
        <v>24</v>
      </c>
      <c r="D25" s="67"/>
      <c r="E25" s="67"/>
      <c r="F25" s="68"/>
      <c r="G25" s="68"/>
      <c r="H25" s="68"/>
      <c r="I25" s="68"/>
      <c r="J25" s="68"/>
      <c r="K25" s="68"/>
      <c r="L25" s="68"/>
      <c r="M25" s="68"/>
      <c r="N25" s="68">
        <f t="shared" ref="N25:N31" si="8">SUM(F25:M25)</f>
        <v>0</v>
      </c>
      <c r="O25" s="69"/>
      <c r="P25" s="68"/>
    </row>
    <row r="26" spans="1:16">
      <c r="A26" s="67"/>
      <c r="B26" s="67"/>
      <c r="C26" s="67"/>
      <c r="D26" s="67" t="s">
        <v>114</v>
      </c>
      <c r="E26" s="67"/>
      <c r="F26" s="68"/>
      <c r="G26" s="68"/>
      <c r="H26" s="68"/>
      <c r="I26" s="68">
        <v>578</v>
      </c>
      <c r="J26" s="68">
        <v>125</v>
      </c>
      <c r="K26" s="68"/>
      <c r="L26" s="68">
        <v>344</v>
      </c>
      <c r="M26" s="71"/>
      <c r="N26" s="68">
        <f t="shared" si="8"/>
        <v>1047</v>
      </c>
      <c r="O26" s="69"/>
      <c r="P26" s="68"/>
    </row>
    <row r="27" spans="1:16">
      <c r="A27" s="67"/>
      <c r="B27" s="67"/>
      <c r="C27" s="67"/>
      <c r="D27" s="67" t="s">
        <v>25</v>
      </c>
      <c r="E27" s="67"/>
      <c r="F27" s="68">
        <v>2.34</v>
      </c>
      <c r="G27" s="68">
        <v>2.5</v>
      </c>
      <c r="H27" s="71">
        <v>23.72</v>
      </c>
      <c r="I27" s="71">
        <v>3.25</v>
      </c>
      <c r="J27" s="71">
        <v>6.78</v>
      </c>
      <c r="K27" s="71">
        <v>34.200000000000003</v>
      </c>
      <c r="L27" s="71">
        <v>2.99</v>
      </c>
      <c r="M27" s="71">
        <v>1.67</v>
      </c>
      <c r="N27" s="68">
        <f t="shared" si="8"/>
        <v>77.449999999999989</v>
      </c>
      <c r="O27" s="69"/>
      <c r="P27" s="68"/>
    </row>
    <row r="28" spans="1:16">
      <c r="A28" s="67"/>
      <c r="B28" s="67"/>
      <c r="C28" s="67"/>
      <c r="D28" s="67" t="s">
        <v>99</v>
      </c>
      <c r="E28" s="67"/>
      <c r="F28" s="68">
        <v>0</v>
      </c>
      <c r="G28" s="68">
        <v>0</v>
      </c>
      <c r="H28" s="71">
        <v>526.76</v>
      </c>
      <c r="I28" s="71">
        <v>8.3000000000000007</v>
      </c>
      <c r="J28" s="71">
        <v>160.4</v>
      </c>
      <c r="K28" s="71">
        <v>31.34</v>
      </c>
      <c r="L28" s="71">
        <v>21.18</v>
      </c>
      <c r="M28" s="71"/>
      <c r="N28" s="68">
        <f t="shared" si="8"/>
        <v>747.9799999999999</v>
      </c>
      <c r="O28" s="69"/>
      <c r="P28" s="68"/>
    </row>
    <row r="29" spans="1:16">
      <c r="A29" s="67"/>
      <c r="B29" s="67"/>
      <c r="C29" s="67"/>
      <c r="D29" s="67" t="s">
        <v>26</v>
      </c>
      <c r="E29" s="67"/>
      <c r="F29" s="68">
        <v>2430</v>
      </c>
      <c r="G29" s="68">
        <v>0</v>
      </c>
      <c r="H29" s="71">
        <v>972</v>
      </c>
      <c r="I29" s="71">
        <v>1458</v>
      </c>
      <c r="J29" s="71">
        <v>1587.6</v>
      </c>
      <c r="K29" s="71">
        <v>1458</v>
      </c>
      <c r="L29" s="71">
        <v>1360.8</v>
      </c>
      <c r="M29" s="71">
        <v>1620</v>
      </c>
      <c r="N29" s="68">
        <f t="shared" si="8"/>
        <v>10886.4</v>
      </c>
      <c r="O29" s="69"/>
      <c r="P29" s="68"/>
    </row>
    <row r="30" spans="1:16">
      <c r="A30" s="67"/>
      <c r="B30" s="67"/>
      <c r="C30" s="67"/>
      <c r="D30" s="67" t="s">
        <v>112</v>
      </c>
      <c r="E30" s="67"/>
      <c r="F30" s="68"/>
      <c r="G30" s="68"/>
      <c r="H30" s="71"/>
      <c r="I30" s="71">
        <v>221726.4</v>
      </c>
      <c r="J30" s="71"/>
      <c r="K30" s="71"/>
      <c r="L30" s="71"/>
      <c r="M30" s="71"/>
      <c r="N30" s="68">
        <f t="shared" si="8"/>
        <v>221726.4</v>
      </c>
      <c r="O30" s="69"/>
      <c r="P30" s="68"/>
    </row>
    <row r="31" spans="1:16">
      <c r="A31" s="67"/>
      <c r="B31" s="67"/>
      <c r="C31" s="67"/>
      <c r="D31" s="67" t="s">
        <v>27</v>
      </c>
      <c r="E31" s="67"/>
      <c r="F31" s="68">
        <v>0</v>
      </c>
      <c r="G31" s="68">
        <v>398.27</v>
      </c>
      <c r="H31" s="68">
        <v>0</v>
      </c>
      <c r="I31" s="68">
        <v>0</v>
      </c>
      <c r="J31" s="68"/>
      <c r="K31" s="68"/>
      <c r="L31" s="68"/>
      <c r="M31" s="68"/>
      <c r="N31" s="68">
        <f t="shared" si="8"/>
        <v>398.27</v>
      </c>
      <c r="O31" s="69"/>
      <c r="P31" s="68"/>
    </row>
    <row r="32" spans="1:16">
      <c r="A32" s="67"/>
      <c r="B32" s="67"/>
      <c r="C32" s="67" t="s">
        <v>28</v>
      </c>
      <c r="D32" s="67"/>
      <c r="E32" s="67"/>
      <c r="F32" s="70">
        <f>ROUND(SUM(F26:F31),5)</f>
        <v>2432.34</v>
      </c>
      <c r="G32" s="70">
        <f t="shared" ref="G32:M32" si="9">ROUND(SUM(G26:G31),5)</f>
        <v>400.77</v>
      </c>
      <c r="H32" s="70">
        <f t="shared" si="9"/>
        <v>1522.48</v>
      </c>
      <c r="I32" s="70">
        <f t="shared" si="9"/>
        <v>223773.95</v>
      </c>
      <c r="J32" s="70">
        <f t="shared" si="9"/>
        <v>1879.78</v>
      </c>
      <c r="K32" s="70">
        <f t="shared" si="9"/>
        <v>1523.54</v>
      </c>
      <c r="L32" s="70">
        <f t="shared" si="9"/>
        <v>1728.97</v>
      </c>
      <c r="M32" s="70">
        <f t="shared" si="9"/>
        <v>1621.67</v>
      </c>
      <c r="N32" s="70">
        <f>SUM(N25:N31)</f>
        <v>234883.49999999997</v>
      </c>
      <c r="O32" s="69"/>
      <c r="P32" s="68"/>
    </row>
    <row r="33" spans="1:16">
      <c r="A33" s="67"/>
      <c r="B33" s="67"/>
      <c r="C33" s="67" t="s">
        <v>29</v>
      </c>
      <c r="D33" s="67"/>
      <c r="E33" s="67"/>
      <c r="F33" s="68"/>
      <c r="G33" s="68"/>
      <c r="H33" s="68"/>
      <c r="I33" s="68"/>
      <c r="J33" s="68"/>
      <c r="K33" s="68"/>
      <c r="L33" s="68"/>
      <c r="M33" s="68"/>
      <c r="N33" s="68">
        <f t="shared" ref="N33:N36" si="10">SUM(F33:M33)</f>
        <v>0</v>
      </c>
      <c r="O33" s="69"/>
      <c r="P33" s="68"/>
    </row>
    <row r="34" spans="1:16">
      <c r="A34" s="67"/>
      <c r="B34" s="67"/>
      <c r="C34" s="67"/>
      <c r="D34" s="67" t="s">
        <v>31</v>
      </c>
      <c r="E34" s="67"/>
      <c r="F34" s="68">
        <v>3353.5</v>
      </c>
      <c r="G34" s="68">
        <v>1448.22</v>
      </c>
      <c r="H34" s="68">
        <v>4041.88</v>
      </c>
      <c r="I34" s="68">
        <v>2255.46</v>
      </c>
      <c r="J34" s="68">
        <v>1482.38</v>
      </c>
      <c r="K34" s="68">
        <v>1497.55</v>
      </c>
      <c r="L34" s="68">
        <v>959</v>
      </c>
      <c r="M34" s="68">
        <v>316.35000000000002</v>
      </c>
      <c r="N34" s="68">
        <f t="shared" si="10"/>
        <v>15354.340000000002</v>
      </c>
      <c r="O34" s="69"/>
      <c r="P34" s="68"/>
    </row>
    <row r="35" spans="1:16">
      <c r="A35" s="67"/>
      <c r="B35" s="67"/>
      <c r="C35" s="67"/>
      <c r="D35" s="67" t="s">
        <v>32</v>
      </c>
      <c r="E35" s="67"/>
      <c r="F35" s="68">
        <v>11801.57</v>
      </c>
      <c r="G35" s="68">
        <v>21122.6</v>
      </c>
      <c r="H35" s="68">
        <v>9774.75</v>
      </c>
      <c r="I35" s="68">
        <v>6384.48</v>
      </c>
      <c r="J35" s="68">
        <v>4245.96</v>
      </c>
      <c r="K35" s="68">
        <v>13897.01</v>
      </c>
      <c r="L35" s="68">
        <v>2089.39</v>
      </c>
      <c r="M35" s="68">
        <v>851.34</v>
      </c>
      <c r="N35" s="68">
        <f t="shared" si="10"/>
        <v>70167.099999999991</v>
      </c>
      <c r="O35" s="69"/>
      <c r="P35" s="68"/>
    </row>
    <row r="36" spans="1:16">
      <c r="A36" s="67"/>
      <c r="B36" s="67"/>
      <c r="C36" s="67"/>
      <c r="D36" s="67" t="s">
        <v>33</v>
      </c>
      <c r="E36" s="67"/>
      <c r="F36" s="68">
        <v>0</v>
      </c>
      <c r="G36" s="68">
        <v>0</v>
      </c>
      <c r="H36" s="68">
        <v>0</v>
      </c>
      <c r="I36" s="68">
        <v>0</v>
      </c>
      <c r="J36" s="68"/>
      <c r="K36" s="68"/>
      <c r="L36" s="68"/>
      <c r="M36" s="68"/>
      <c r="N36" s="68">
        <f t="shared" si="10"/>
        <v>0</v>
      </c>
      <c r="O36" s="69"/>
      <c r="P36" s="68">
        <v>192000</v>
      </c>
    </row>
    <row r="37" spans="1:16">
      <c r="A37" s="67"/>
      <c r="B37" s="67"/>
      <c r="C37" s="67" t="s">
        <v>34</v>
      </c>
      <c r="D37" s="67"/>
      <c r="E37" s="67"/>
      <c r="F37" s="72">
        <f>ROUND(SUM(F34:F36),5)</f>
        <v>15155.07</v>
      </c>
      <c r="G37" s="72">
        <f t="shared" ref="G37:M37" si="11">ROUND(SUM(G34:G36),5)</f>
        <v>22570.82</v>
      </c>
      <c r="H37" s="72">
        <f t="shared" si="11"/>
        <v>13816.63</v>
      </c>
      <c r="I37" s="72">
        <f t="shared" si="11"/>
        <v>8639.94</v>
      </c>
      <c r="J37" s="72">
        <f t="shared" si="11"/>
        <v>5728.34</v>
      </c>
      <c r="K37" s="72">
        <f t="shared" si="11"/>
        <v>15394.56</v>
      </c>
      <c r="L37" s="72">
        <f t="shared" si="11"/>
        <v>3048.39</v>
      </c>
      <c r="M37" s="72">
        <f t="shared" si="11"/>
        <v>1167.69</v>
      </c>
      <c r="N37" s="70">
        <f>SUM(N33:N36)</f>
        <v>85521.439999999988</v>
      </c>
      <c r="O37" s="69">
        <f>SUM(N37/P37)</f>
        <v>0.44542416666666662</v>
      </c>
      <c r="P37" s="70">
        <f>ROUND(SUM(P33:P36),5)</f>
        <v>192000</v>
      </c>
    </row>
    <row r="38" spans="1:16">
      <c r="A38" s="67"/>
      <c r="B38" s="67" t="s">
        <v>35</v>
      </c>
      <c r="C38" s="67"/>
      <c r="D38" s="67"/>
      <c r="E38" s="67"/>
      <c r="F38" s="70">
        <f>ROUND(F9+F17+F20+F24+F32+F37,5)</f>
        <v>63112.71</v>
      </c>
      <c r="G38" s="70">
        <f t="shared" ref="G38:N38" si="12">ROUND(G9+G17+G20+G24+G32+G37,5)</f>
        <v>102035.9</v>
      </c>
      <c r="H38" s="70">
        <f t="shared" si="12"/>
        <v>82262.789999999994</v>
      </c>
      <c r="I38" s="70">
        <f t="shared" si="12"/>
        <v>289339.65999999997</v>
      </c>
      <c r="J38" s="70">
        <f t="shared" si="12"/>
        <v>18970.82</v>
      </c>
      <c r="K38" s="70">
        <f t="shared" si="12"/>
        <v>89736.39</v>
      </c>
      <c r="L38" s="70">
        <f t="shared" si="12"/>
        <v>14062.57</v>
      </c>
      <c r="M38" s="70">
        <f t="shared" si="12"/>
        <v>41539.339999999997</v>
      </c>
      <c r="N38" s="70">
        <f t="shared" si="12"/>
        <v>701060.18</v>
      </c>
      <c r="O38" s="69">
        <f>SUM(N38/P38)</f>
        <v>1.0518531701813552</v>
      </c>
      <c r="P38" s="70">
        <f>ROUND(P3+P9+P17+P20+P24+P32+P37,5)</f>
        <v>666500.04</v>
      </c>
    </row>
    <row r="39" spans="1:16">
      <c r="A39" s="67"/>
      <c r="B39" s="67" t="s">
        <v>36</v>
      </c>
      <c r="C39" s="67"/>
      <c r="D39" s="67"/>
      <c r="E39" s="67"/>
      <c r="F39" s="68"/>
      <c r="G39" s="68"/>
      <c r="H39" s="68"/>
      <c r="I39" s="68"/>
      <c r="J39" s="68"/>
      <c r="K39" s="68"/>
      <c r="L39" s="68"/>
      <c r="M39" s="68"/>
      <c r="N39" s="68">
        <f t="shared" ref="N39:N43" si="13">SUM(F39:M39)</f>
        <v>0</v>
      </c>
      <c r="O39" s="69"/>
      <c r="P39" s="68"/>
    </row>
    <row r="40" spans="1:16">
      <c r="A40" s="67"/>
      <c r="B40" s="67"/>
      <c r="C40" s="67" t="s">
        <v>37</v>
      </c>
      <c r="D40" s="67"/>
      <c r="E40" s="67"/>
      <c r="F40" s="68"/>
      <c r="G40" s="68"/>
      <c r="H40" s="68"/>
      <c r="I40" s="68"/>
      <c r="J40" s="68"/>
      <c r="K40" s="68"/>
      <c r="L40" s="68"/>
      <c r="M40" s="68"/>
      <c r="N40" s="68">
        <f t="shared" si="13"/>
        <v>0</v>
      </c>
      <c r="O40" s="69"/>
      <c r="P40" s="68"/>
    </row>
    <row r="41" spans="1:16">
      <c r="A41" s="67"/>
      <c r="B41" s="67"/>
      <c r="C41" s="67"/>
      <c r="D41" s="67" t="s">
        <v>38</v>
      </c>
      <c r="E41" s="67"/>
      <c r="F41" s="68"/>
      <c r="G41" s="68"/>
      <c r="H41" s="68"/>
      <c r="I41" s="68"/>
      <c r="J41" s="68"/>
      <c r="K41" s="68"/>
      <c r="L41" s="68"/>
      <c r="M41" s="68"/>
      <c r="N41" s="68">
        <f t="shared" si="13"/>
        <v>0</v>
      </c>
      <c r="O41" s="69"/>
      <c r="P41" s="68"/>
    </row>
    <row r="42" spans="1:16">
      <c r="A42" s="67"/>
      <c r="B42" s="67"/>
      <c r="C42" s="67"/>
      <c r="D42" s="67"/>
      <c r="E42" s="67" t="s">
        <v>116</v>
      </c>
      <c r="F42" s="68">
        <v>0</v>
      </c>
      <c r="G42" s="68">
        <v>0</v>
      </c>
      <c r="H42" s="68">
        <v>605</v>
      </c>
      <c r="I42" s="68">
        <v>82.5</v>
      </c>
      <c r="J42" s="68">
        <v>106</v>
      </c>
      <c r="K42" s="68"/>
      <c r="L42" s="68"/>
      <c r="M42" s="68"/>
      <c r="N42" s="68">
        <f t="shared" si="13"/>
        <v>793.5</v>
      </c>
      <c r="O42" s="69"/>
      <c r="P42" s="68"/>
    </row>
    <row r="43" spans="1:16">
      <c r="A43" s="67"/>
      <c r="B43" s="67"/>
      <c r="C43" s="67"/>
      <c r="D43" s="67"/>
      <c r="E43" s="67" t="s">
        <v>117</v>
      </c>
      <c r="F43" s="68">
        <v>9291.36</v>
      </c>
      <c r="G43" s="68">
        <v>0</v>
      </c>
      <c r="H43" s="68">
        <v>17322.3</v>
      </c>
      <c r="I43" s="68">
        <v>1924</v>
      </c>
      <c r="J43" s="68">
        <v>7726</v>
      </c>
      <c r="K43" s="68">
        <v>2618</v>
      </c>
      <c r="L43" s="68"/>
      <c r="M43" s="68"/>
      <c r="N43" s="68">
        <f t="shared" si="13"/>
        <v>38881.660000000003</v>
      </c>
      <c r="O43" s="69"/>
      <c r="P43" s="68"/>
    </row>
    <row r="44" spans="1:16">
      <c r="A44" s="67"/>
      <c r="B44" s="67"/>
      <c r="C44" s="67"/>
      <c r="D44" s="67" t="s">
        <v>40</v>
      </c>
      <c r="E44" s="67"/>
      <c r="F44" s="70">
        <f>ROUND(SUM(F41:F43),5)</f>
        <v>9291.36</v>
      </c>
      <c r="G44" s="70">
        <f t="shared" ref="G44:N44" si="14">ROUND(SUM(G41:G43),5)</f>
        <v>0</v>
      </c>
      <c r="H44" s="70">
        <f t="shared" si="14"/>
        <v>17927.3</v>
      </c>
      <c r="I44" s="70">
        <f t="shared" si="14"/>
        <v>2006.5</v>
      </c>
      <c r="J44" s="70">
        <f t="shared" si="14"/>
        <v>7832</v>
      </c>
      <c r="K44" s="70">
        <f t="shared" si="14"/>
        <v>2618</v>
      </c>
      <c r="L44" s="70">
        <f t="shared" si="14"/>
        <v>0</v>
      </c>
      <c r="M44" s="70">
        <f t="shared" si="14"/>
        <v>0</v>
      </c>
      <c r="N44" s="70">
        <f t="shared" si="14"/>
        <v>39675.160000000003</v>
      </c>
      <c r="O44" s="69"/>
      <c r="P44" s="68"/>
    </row>
    <row r="45" spans="1:16">
      <c r="A45" s="67"/>
      <c r="B45" s="67"/>
      <c r="C45" s="67"/>
      <c r="D45" s="67" t="s">
        <v>101</v>
      </c>
      <c r="E45" s="67"/>
      <c r="F45" s="68">
        <v>0</v>
      </c>
      <c r="G45" s="68">
        <v>0</v>
      </c>
      <c r="H45" s="68">
        <v>2000</v>
      </c>
      <c r="I45" s="68"/>
      <c r="J45" s="68"/>
      <c r="K45" s="68"/>
      <c r="L45" s="68"/>
      <c r="M45" s="68"/>
      <c r="N45" s="68">
        <f t="shared" ref="N45:N51" si="15">SUM(F45:M45)</f>
        <v>2000</v>
      </c>
      <c r="O45" s="69"/>
      <c r="P45" s="68"/>
    </row>
    <row r="46" spans="1:16">
      <c r="A46" s="67"/>
      <c r="B46" s="67"/>
      <c r="C46" s="67"/>
      <c r="D46" s="67" t="s">
        <v>122</v>
      </c>
      <c r="E46" s="67"/>
      <c r="F46" s="68"/>
      <c r="G46" s="68"/>
      <c r="H46" s="68"/>
      <c r="I46" s="68"/>
      <c r="J46" s="68"/>
      <c r="K46" s="68">
        <v>475</v>
      </c>
      <c r="L46" s="68">
        <v>114</v>
      </c>
      <c r="M46" s="68"/>
      <c r="N46" s="68">
        <f t="shared" si="15"/>
        <v>589</v>
      </c>
      <c r="O46" s="69"/>
      <c r="P46" s="68"/>
    </row>
    <row r="47" spans="1:16">
      <c r="A47" s="67"/>
      <c r="B47" s="67"/>
      <c r="C47" s="67"/>
      <c r="D47" s="67" t="s">
        <v>123</v>
      </c>
      <c r="E47" s="67"/>
      <c r="F47" s="68"/>
      <c r="G47" s="68"/>
      <c r="H47" s="68"/>
      <c r="I47" s="68"/>
      <c r="J47" s="68"/>
      <c r="K47" s="68">
        <v>62.25</v>
      </c>
      <c r="L47" s="68">
        <v>17.34</v>
      </c>
      <c r="M47" s="68">
        <v>131.55000000000001</v>
      </c>
      <c r="N47" s="68">
        <f t="shared" si="15"/>
        <v>211.14000000000001</v>
      </c>
      <c r="O47" s="69"/>
      <c r="P47" s="68"/>
    </row>
    <row r="48" spans="1:16">
      <c r="A48" s="67"/>
      <c r="B48" s="67"/>
      <c r="C48" s="67"/>
      <c r="D48" s="67" t="s">
        <v>102</v>
      </c>
      <c r="E48" s="67"/>
      <c r="F48" s="68">
        <v>0</v>
      </c>
      <c r="G48" s="68">
        <v>0</v>
      </c>
      <c r="H48" s="68">
        <v>7519</v>
      </c>
      <c r="I48" s="68"/>
      <c r="J48" s="68">
        <v>756</v>
      </c>
      <c r="K48" s="68">
        <v>252</v>
      </c>
      <c r="L48" s="68">
        <v>252</v>
      </c>
      <c r="M48" s="68"/>
      <c r="N48" s="68">
        <f t="shared" si="15"/>
        <v>8779</v>
      </c>
      <c r="O48" s="69"/>
      <c r="P48" s="68"/>
    </row>
    <row r="49" spans="1:16">
      <c r="A49" s="67"/>
      <c r="B49" s="67"/>
      <c r="C49" s="67"/>
      <c r="D49" s="67" t="s">
        <v>41</v>
      </c>
      <c r="E49" s="67"/>
      <c r="F49" s="68">
        <v>0</v>
      </c>
      <c r="G49" s="68">
        <v>985.91</v>
      </c>
      <c r="H49" s="68">
        <v>2840.3</v>
      </c>
      <c r="I49" s="68">
        <v>1136.24</v>
      </c>
      <c r="J49" s="68">
        <v>930.94</v>
      </c>
      <c r="K49" s="68">
        <v>1046.53</v>
      </c>
      <c r="L49" s="68">
        <v>1398.47</v>
      </c>
      <c r="M49" s="68">
        <v>179.93</v>
      </c>
      <c r="N49" s="68">
        <f t="shared" si="15"/>
        <v>8518.32</v>
      </c>
      <c r="O49" s="69">
        <f>SUM(N49/P49)</f>
        <v>0.49295833333333333</v>
      </c>
      <c r="P49" s="68">
        <v>17280</v>
      </c>
    </row>
    <row r="50" spans="1:16">
      <c r="A50" s="67"/>
      <c r="B50" s="67"/>
      <c r="C50" s="67"/>
      <c r="D50" s="67" t="s">
        <v>115</v>
      </c>
      <c r="E50" s="67"/>
      <c r="F50" s="68"/>
      <c r="G50" s="68"/>
      <c r="H50" s="68"/>
      <c r="I50" s="68"/>
      <c r="J50" s="68">
        <v>349</v>
      </c>
      <c r="K50" s="68"/>
      <c r="L50" s="68"/>
      <c r="M50" s="68"/>
      <c r="N50" s="68">
        <f t="shared" si="15"/>
        <v>349</v>
      </c>
      <c r="O50" s="69"/>
      <c r="P50" s="68"/>
    </row>
    <row r="51" spans="1:16">
      <c r="A51" s="67"/>
      <c r="B51" s="67"/>
      <c r="C51" s="67"/>
      <c r="D51" s="67" t="s">
        <v>42</v>
      </c>
      <c r="E51" s="67"/>
      <c r="F51" s="68">
        <v>0</v>
      </c>
      <c r="G51" s="68">
        <v>0</v>
      </c>
      <c r="H51" s="68">
        <v>139</v>
      </c>
      <c r="I51" s="68"/>
      <c r="J51" s="68"/>
      <c r="K51" s="68"/>
      <c r="L51" s="68"/>
      <c r="M51" s="68"/>
      <c r="N51" s="68">
        <f t="shared" si="15"/>
        <v>139</v>
      </c>
      <c r="O51" s="69"/>
      <c r="P51" s="68">
        <v>10000.08</v>
      </c>
    </row>
    <row r="52" spans="1:16">
      <c r="A52" s="67"/>
      <c r="B52" s="67"/>
      <c r="C52" s="67" t="s">
        <v>43</v>
      </c>
      <c r="D52" s="67"/>
      <c r="E52" s="67"/>
      <c r="F52" s="70">
        <f>ROUND(SUM(F44:F51),5)</f>
        <v>9291.36</v>
      </c>
      <c r="G52" s="70">
        <f t="shared" ref="G52:N52" si="16">ROUND(SUM(G44:G51),5)</f>
        <v>985.91</v>
      </c>
      <c r="H52" s="70">
        <f t="shared" si="16"/>
        <v>30425.599999999999</v>
      </c>
      <c r="I52" s="70">
        <f t="shared" si="16"/>
        <v>3142.74</v>
      </c>
      <c r="J52" s="70">
        <f t="shared" si="16"/>
        <v>9867.94</v>
      </c>
      <c r="K52" s="70">
        <f t="shared" si="16"/>
        <v>4453.78</v>
      </c>
      <c r="L52" s="70">
        <f t="shared" si="16"/>
        <v>1781.81</v>
      </c>
      <c r="M52" s="70">
        <f t="shared" si="16"/>
        <v>311.48</v>
      </c>
      <c r="N52" s="70">
        <f t="shared" si="16"/>
        <v>60260.62</v>
      </c>
      <c r="O52" s="69">
        <f>SUM(N52/P52)</f>
        <v>2.2089605309075337</v>
      </c>
      <c r="P52" s="70">
        <f>ROUND(P40+SUM(P44:P51),5)</f>
        <v>27280.080000000002</v>
      </c>
    </row>
    <row r="53" spans="1:16">
      <c r="A53" s="67"/>
      <c r="B53" s="67"/>
      <c r="C53" s="67" t="s">
        <v>129</v>
      </c>
      <c r="D53" s="67"/>
      <c r="E53" s="67"/>
      <c r="F53" s="68"/>
      <c r="G53" s="68"/>
      <c r="H53" s="68"/>
      <c r="I53" s="68"/>
      <c r="J53" s="68"/>
      <c r="K53" s="68"/>
      <c r="L53" s="68"/>
      <c r="M53" s="68"/>
      <c r="N53" s="68">
        <f t="shared" ref="N53:N61" si="17">SUM(F53:M53)</f>
        <v>0</v>
      </c>
      <c r="O53" s="69"/>
      <c r="P53" s="68"/>
    </row>
    <row r="54" spans="1:16">
      <c r="A54" s="67"/>
      <c r="B54" s="67"/>
      <c r="C54" s="67"/>
      <c r="D54" s="67" t="s">
        <v>130</v>
      </c>
      <c r="E54" s="67"/>
      <c r="F54" s="68"/>
      <c r="G54" s="68"/>
      <c r="H54" s="68"/>
      <c r="I54" s="68"/>
      <c r="J54" s="68"/>
      <c r="K54" s="68"/>
      <c r="L54" s="68"/>
      <c r="M54" s="68">
        <v>267.89999999999998</v>
      </c>
      <c r="N54" s="68">
        <f t="shared" si="17"/>
        <v>267.89999999999998</v>
      </c>
      <c r="O54" s="69"/>
      <c r="P54" s="68"/>
    </row>
    <row r="55" spans="1:16">
      <c r="A55" s="67"/>
      <c r="B55" s="67"/>
      <c r="C55" s="67" t="s">
        <v>124</v>
      </c>
      <c r="D55" s="67"/>
      <c r="E55" s="67"/>
      <c r="F55" s="68"/>
      <c r="G55" s="68"/>
      <c r="H55" s="68"/>
      <c r="I55" s="68"/>
      <c r="J55" s="68"/>
      <c r="K55" s="68"/>
      <c r="L55" s="68"/>
      <c r="M55" s="68"/>
      <c r="N55" s="68">
        <f t="shared" si="17"/>
        <v>0</v>
      </c>
      <c r="O55" s="69"/>
      <c r="P55" s="68"/>
    </row>
    <row r="56" spans="1:16">
      <c r="A56" s="67"/>
      <c r="B56" s="67"/>
      <c r="C56" s="67"/>
      <c r="D56" s="67" t="s">
        <v>125</v>
      </c>
      <c r="E56" s="67"/>
      <c r="F56" s="68"/>
      <c r="G56" s="68"/>
      <c r="H56" s="68"/>
      <c r="I56" s="68"/>
      <c r="J56" s="68"/>
      <c r="K56" s="68">
        <v>981.68</v>
      </c>
      <c r="L56" s="68"/>
      <c r="M56" s="68"/>
      <c r="N56" s="68">
        <f t="shared" si="17"/>
        <v>981.68</v>
      </c>
      <c r="O56" s="69"/>
      <c r="P56" s="68"/>
    </row>
    <row r="57" spans="1:16">
      <c r="A57" s="67"/>
      <c r="B57" s="67"/>
      <c r="C57" s="67" t="s">
        <v>131</v>
      </c>
      <c r="D57" s="67"/>
      <c r="E57" s="67"/>
      <c r="F57" s="70">
        <f>SUM(F54:F56)</f>
        <v>0</v>
      </c>
      <c r="G57" s="70">
        <f t="shared" ref="G57:N57" si="18">SUM(G54:G56)</f>
        <v>0</v>
      </c>
      <c r="H57" s="70">
        <f t="shared" si="18"/>
        <v>0</v>
      </c>
      <c r="I57" s="70">
        <f t="shared" si="18"/>
        <v>0</v>
      </c>
      <c r="J57" s="70">
        <f t="shared" si="18"/>
        <v>0</v>
      </c>
      <c r="K57" s="70">
        <f t="shared" si="18"/>
        <v>981.68</v>
      </c>
      <c r="L57" s="70">
        <f t="shared" si="18"/>
        <v>0</v>
      </c>
      <c r="M57" s="70">
        <f t="shared" si="18"/>
        <v>267.89999999999998</v>
      </c>
      <c r="N57" s="70">
        <f t="shared" si="18"/>
        <v>1249.58</v>
      </c>
      <c r="O57" s="69"/>
      <c r="P57" s="68"/>
    </row>
    <row r="58" spans="1:16">
      <c r="A58" s="67"/>
      <c r="B58" s="67"/>
      <c r="C58" s="67" t="s">
        <v>44</v>
      </c>
      <c r="D58" s="67"/>
      <c r="E58" s="67"/>
      <c r="F58" s="68"/>
      <c r="G58" s="68"/>
      <c r="H58" s="68"/>
      <c r="I58" s="68"/>
      <c r="J58" s="68"/>
      <c r="K58" s="68"/>
      <c r="L58" s="68"/>
      <c r="M58" s="68"/>
      <c r="N58" s="68">
        <f t="shared" si="17"/>
        <v>0</v>
      </c>
      <c r="O58" s="69"/>
      <c r="P58" s="68"/>
    </row>
    <row r="59" spans="1:16">
      <c r="A59" s="67"/>
      <c r="B59" s="67"/>
      <c r="C59" s="67"/>
      <c r="D59" s="67" t="s">
        <v>103</v>
      </c>
      <c r="E59" s="67"/>
      <c r="F59" s="68">
        <v>0</v>
      </c>
      <c r="G59" s="68">
        <v>0</v>
      </c>
      <c r="H59" s="68">
        <v>307</v>
      </c>
      <c r="I59" s="68"/>
      <c r="J59" s="68"/>
      <c r="K59" s="68"/>
      <c r="L59" s="68">
        <v>964.5</v>
      </c>
      <c r="M59" s="68">
        <v>969.5</v>
      </c>
      <c r="N59" s="68">
        <f t="shared" si="17"/>
        <v>2241</v>
      </c>
      <c r="O59" s="69"/>
      <c r="P59" s="68">
        <v>5000</v>
      </c>
    </row>
    <row r="60" spans="1:16">
      <c r="A60" s="67"/>
      <c r="B60" s="67"/>
      <c r="C60" s="67"/>
      <c r="D60" s="67" t="s">
        <v>45</v>
      </c>
      <c r="E60" s="67"/>
      <c r="F60" s="68">
        <v>7726</v>
      </c>
      <c r="G60" s="68">
        <v>0</v>
      </c>
      <c r="H60" s="68">
        <v>2775.5</v>
      </c>
      <c r="I60" s="68"/>
      <c r="J60" s="68"/>
      <c r="K60" s="68">
        <v>8410.32</v>
      </c>
      <c r="L60" s="68"/>
      <c r="M60" s="68"/>
      <c r="N60" s="68">
        <f t="shared" si="17"/>
        <v>18911.82</v>
      </c>
      <c r="O60" s="69"/>
      <c r="P60" s="68">
        <v>5000</v>
      </c>
    </row>
    <row r="61" spans="1:16">
      <c r="A61" s="67"/>
      <c r="B61" s="67"/>
      <c r="C61" s="67"/>
      <c r="D61" s="67" t="s">
        <v>46</v>
      </c>
      <c r="E61" s="67"/>
      <c r="F61" s="68">
        <v>785.45</v>
      </c>
      <c r="G61" s="68">
        <v>2940.12</v>
      </c>
      <c r="H61" s="68">
        <v>644.39</v>
      </c>
      <c r="I61" s="68">
        <v>2431.19</v>
      </c>
      <c r="J61" s="68">
        <v>640.4</v>
      </c>
      <c r="K61" s="68">
        <v>619.96</v>
      </c>
      <c r="L61" s="68">
        <v>2007.22</v>
      </c>
      <c r="M61" s="68">
        <v>2050.41</v>
      </c>
      <c r="N61" s="68">
        <f t="shared" si="17"/>
        <v>12119.14</v>
      </c>
      <c r="O61" s="69">
        <f>SUM(N61/P61)</f>
        <v>1.2119043047655618</v>
      </c>
      <c r="P61" s="68">
        <v>10000.08</v>
      </c>
    </row>
    <row r="62" spans="1:16">
      <c r="A62" s="67"/>
      <c r="B62" s="67"/>
      <c r="C62" s="67" t="s">
        <v>48</v>
      </c>
      <c r="D62" s="67"/>
      <c r="E62" s="67"/>
      <c r="F62" s="70">
        <f>ROUND(SUM(F59:F61),5)</f>
        <v>8511.4500000000007</v>
      </c>
      <c r="G62" s="70">
        <f t="shared" ref="G62:N62" si="19">ROUND(SUM(G59:G61),5)</f>
        <v>2940.12</v>
      </c>
      <c r="H62" s="70">
        <f t="shared" si="19"/>
        <v>3726.89</v>
      </c>
      <c r="I62" s="70">
        <f t="shared" si="19"/>
        <v>2431.19</v>
      </c>
      <c r="J62" s="70">
        <f t="shared" si="19"/>
        <v>640.4</v>
      </c>
      <c r="K62" s="70">
        <f t="shared" si="19"/>
        <v>9030.2800000000007</v>
      </c>
      <c r="L62" s="70">
        <f t="shared" si="19"/>
        <v>2971.72</v>
      </c>
      <c r="M62" s="70">
        <f t="shared" si="19"/>
        <v>3019.91</v>
      </c>
      <c r="N62" s="70">
        <f t="shared" si="19"/>
        <v>33271.96</v>
      </c>
      <c r="O62" s="69">
        <f>SUM(N62/P62)</f>
        <v>1.6635913456346172</v>
      </c>
      <c r="P62" s="70">
        <f>ROUND(SUM(P58:P61),5)</f>
        <v>20000.080000000002</v>
      </c>
    </row>
    <row r="63" spans="1:16">
      <c r="A63" s="67"/>
      <c r="B63" s="67"/>
      <c r="C63" s="67" t="s">
        <v>49</v>
      </c>
      <c r="D63" s="67"/>
      <c r="E63" s="67"/>
      <c r="F63" s="68"/>
      <c r="G63" s="68"/>
      <c r="H63" s="68"/>
      <c r="I63" s="68"/>
      <c r="J63" s="68"/>
      <c r="K63" s="68"/>
      <c r="L63" s="68"/>
      <c r="M63" s="68"/>
      <c r="N63" s="68">
        <f t="shared" ref="N63:N78" si="20">SUM(F63:M63)</f>
        <v>0</v>
      </c>
      <c r="O63" s="69"/>
      <c r="P63" s="68"/>
    </row>
    <row r="64" spans="1:16">
      <c r="A64" s="67"/>
      <c r="B64" s="67"/>
      <c r="C64" s="67"/>
      <c r="D64" s="67" t="s">
        <v>50</v>
      </c>
      <c r="E64" s="67"/>
      <c r="F64" s="68">
        <v>315.7</v>
      </c>
      <c r="G64" s="68">
        <v>531</v>
      </c>
      <c r="H64" s="68">
        <v>1.83</v>
      </c>
      <c r="I64" s="68">
        <v>3.17</v>
      </c>
      <c r="J64" s="68">
        <v>495</v>
      </c>
      <c r="K64" s="68">
        <v>1000</v>
      </c>
      <c r="L64" s="68">
        <v>200</v>
      </c>
      <c r="M64" s="68">
        <v>360</v>
      </c>
      <c r="N64" s="68">
        <f t="shared" si="20"/>
        <v>2906.7</v>
      </c>
      <c r="O64" s="69"/>
      <c r="P64" s="68"/>
    </row>
    <row r="65" spans="1:16">
      <c r="A65" s="67"/>
      <c r="B65" s="67"/>
      <c r="C65" s="67"/>
      <c r="D65" s="67" t="s">
        <v>51</v>
      </c>
      <c r="E65" s="67"/>
      <c r="F65" s="68">
        <v>119.19</v>
      </c>
      <c r="G65" s="68">
        <v>0</v>
      </c>
      <c r="H65" s="68">
        <v>171.02</v>
      </c>
      <c r="I65" s="68">
        <v>84.5</v>
      </c>
      <c r="J65" s="68">
        <v>2.76</v>
      </c>
      <c r="K65" s="68">
        <v>479.09</v>
      </c>
      <c r="L65" s="68">
        <v>111.39</v>
      </c>
      <c r="M65" s="68">
        <v>1.92</v>
      </c>
      <c r="N65" s="68">
        <f t="shared" si="20"/>
        <v>969.86999999999989</v>
      </c>
      <c r="O65" s="69"/>
      <c r="P65" s="68"/>
    </row>
    <row r="66" spans="1:16">
      <c r="A66" s="67"/>
      <c r="B66" s="67"/>
      <c r="C66" s="67"/>
      <c r="D66" s="67" t="s">
        <v>52</v>
      </c>
      <c r="E66" s="67"/>
      <c r="F66" s="68">
        <v>36</v>
      </c>
      <c r="G66" s="68">
        <v>0</v>
      </c>
      <c r="H66" s="68">
        <v>36</v>
      </c>
      <c r="I66" s="68"/>
      <c r="J66" s="68">
        <v>40</v>
      </c>
      <c r="K66" s="68"/>
      <c r="L66" s="68"/>
      <c r="M66" s="68"/>
      <c r="N66" s="68">
        <f t="shared" si="20"/>
        <v>112</v>
      </c>
      <c r="O66" s="69"/>
      <c r="P66" s="68"/>
    </row>
    <row r="67" spans="1:16">
      <c r="A67" s="67"/>
      <c r="B67" s="67"/>
      <c r="C67" s="67"/>
      <c r="D67" s="67" t="s">
        <v>53</v>
      </c>
      <c r="E67" s="67"/>
      <c r="F67" s="68">
        <v>552.32000000000005</v>
      </c>
      <c r="G67" s="68">
        <v>0</v>
      </c>
      <c r="H67" s="68">
        <v>0</v>
      </c>
      <c r="I67" s="68"/>
      <c r="J67" s="68"/>
      <c r="K67" s="68"/>
      <c r="L67" s="68"/>
      <c r="M67" s="68"/>
      <c r="N67" s="68">
        <f t="shared" si="20"/>
        <v>552.32000000000005</v>
      </c>
      <c r="O67" s="69"/>
      <c r="P67" s="68"/>
    </row>
    <row r="68" spans="1:16">
      <c r="A68" s="67"/>
      <c r="B68" s="67"/>
      <c r="C68" s="67"/>
      <c r="D68" s="67" t="s">
        <v>54</v>
      </c>
      <c r="E68" s="67"/>
      <c r="F68" s="68">
        <v>622.96</v>
      </c>
      <c r="G68" s="68">
        <v>736.14</v>
      </c>
      <c r="H68" s="68">
        <v>1145.56</v>
      </c>
      <c r="I68" s="68">
        <v>713.97</v>
      </c>
      <c r="J68" s="68">
        <v>995.96</v>
      </c>
      <c r="K68" s="68">
        <v>597.97</v>
      </c>
      <c r="L68" s="68">
        <v>581.97</v>
      </c>
      <c r="M68" s="68">
        <v>646.97</v>
      </c>
      <c r="N68" s="68">
        <f t="shared" si="20"/>
        <v>6041.5000000000009</v>
      </c>
      <c r="O68" s="69"/>
      <c r="P68" s="68"/>
    </row>
    <row r="69" spans="1:16">
      <c r="A69" s="67"/>
      <c r="B69" s="67"/>
      <c r="C69" s="67"/>
      <c r="D69" s="67" t="s">
        <v>55</v>
      </c>
      <c r="E69" s="67"/>
      <c r="F69" s="68">
        <v>270</v>
      </c>
      <c r="G69" s="68">
        <v>0</v>
      </c>
      <c r="H69" s="68">
        <v>600</v>
      </c>
      <c r="I69" s="68"/>
      <c r="J69" s="68">
        <v>227.61</v>
      </c>
      <c r="K69" s="68"/>
      <c r="L69" s="68"/>
      <c r="M69" s="68"/>
      <c r="N69" s="68">
        <f t="shared" si="20"/>
        <v>1097.6100000000001</v>
      </c>
      <c r="O69" s="69"/>
      <c r="P69" s="68"/>
    </row>
    <row r="70" spans="1:16">
      <c r="A70" s="67"/>
      <c r="B70" s="67"/>
      <c r="C70" s="67"/>
      <c r="D70" s="67" t="s">
        <v>56</v>
      </c>
      <c r="E70" s="67"/>
      <c r="F70" s="68">
        <v>470</v>
      </c>
      <c r="G70" s="68">
        <v>0</v>
      </c>
      <c r="H70" s="68">
        <v>25</v>
      </c>
      <c r="I70" s="68">
        <v>75</v>
      </c>
      <c r="J70" s="68"/>
      <c r="K70" s="68"/>
      <c r="L70" s="68">
        <v>40</v>
      </c>
      <c r="M70" s="68"/>
      <c r="N70" s="68">
        <f t="shared" si="20"/>
        <v>610</v>
      </c>
      <c r="O70" s="69"/>
      <c r="P70" s="68"/>
    </row>
    <row r="71" spans="1:16">
      <c r="A71" s="67"/>
      <c r="B71" s="67"/>
      <c r="C71" s="67"/>
      <c r="D71" s="67" t="s">
        <v>57</v>
      </c>
      <c r="E71" s="67"/>
      <c r="F71" s="68">
        <v>140.04</v>
      </c>
      <c r="G71" s="68">
        <v>24.01</v>
      </c>
      <c r="H71" s="68">
        <v>262.83999999999997</v>
      </c>
      <c r="I71" s="68"/>
      <c r="J71" s="68">
        <v>14.76</v>
      </c>
      <c r="K71" s="68">
        <v>15.54</v>
      </c>
      <c r="L71" s="68"/>
      <c r="M71" s="68">
        <v>70.44</v>
      </c>
      <c r="N71" s="68">
        <f t="shared" si="20"/>
        <v>527.63</v>
      </c>
      <c r="O71" s="69"/>
      <c r="P71" s="68"/>
    </row>
    <row r="72" spans="1:16">
      <c r="A72" s="67"/>
      <c r="B72" s="67"/>
      <c r="C72" s="67"/>
      <c r="D72" s="67" t="s">
        <v>58</v>
      </c>
      <c r="E72" s="67"/>
      <c r="F72" s="68">
        <v>0</v>
      </c>
      <c r="G72" s="68">
        <v>473.7</v>
      </c>
      <c r="H72" s="68">
        <v>0</v>
      </c>
      <c r="I72" s="68"/>
      <c r="J72" s="68"/>
      <c r="K72" s="68"/>
      <c r="L72" s="68"/>
      <c r="M72" s="68"/>
      <c r="N72" s="68">
        <f t="shared" si="20"/>
        <v>473.7</v>
      </c>
      <c r="O72" s="69"/>
      <c r="P72" s="68"/>
    </row>
    <row r="73" spans="1:16">
      <c r="A73" s="67"/>
      <c r="B73" s="67"/>
      <c r="C73" s="67"/>
      <c r="D73" s="67" t="s">
        <v>59</v>
      </c>
      <c r="E73" s="67"/>
      <c r="F73" s="68">
        <v>885</v>
      </c>
      <c r="G73" s="68">
        <v>0</v>
      </c>
      <c r="H73" s="68">
        <v>7044.9</v>
      </c>
      <c r="I73" s="68">
        <v>714</v>
      </c>
      <c r="J73" s="68">
        <v>2386.9</v>
      </c>
      <c r="K73" s="68">
        <v>852.2</v>
      </c>
      <c r="L73" s="68">
        <v>37.979999999999997</v>
      </c>
      <c r="M73" s="68">
        <v>1953.67</v>
      </c>
      <c r="N73" s="68">
        <f t="shared" si="20"/>
        <v>13874.65</v>
      </c>
      <c r="O73" s="69">
        <f>SUM(N73/P73)</f>
        <v>2.7749078007375942</v>
      </c>
      <c r="P73" s="68">
        <v>5000.04</v>
      </c>
    </row>
    <row r="74" spans="1:16">
      <c r="A74" s="67"/>
      <c r="B74" s="67"/>
      <c r="C74" s="67"/>
      <c r="D74" s="67" t="s">
        <v>98</v>
      </c>
      <c r="E74" s="67"/>
      <c r="F74" s="68">
        <v>0</v>
      </c>
      <c r="G74" s="68">
        <v>90</v>
      </c>
      <c r="H74" s="68">
        <v>20</v>
      </c>
      <c r="I74" s="68">
        <v>140</v>
      </c>
      <c r="J74" s="68">
        <v>30</v>
      </c>
      <c r="K74" s="68"/>
      <c r="L74" s="68">
        <v>69</v>
      </c>
      <c r="M74" s="68">
        <v>75</v>
      </c>
      <c r="N74" s="68">
        <f t="shared" si="20"/>
        <v>424</v>
      </c>
      <c r="O74" s="69"/>
      <c r="P74" s="68"/>
    </row>
    <row r="75" spans="1:16">
      <c r="A75" s="67"/>
      <c r="B75" s="67"/>
      <c r="C75" s="67"/>
      <c r="D75" s="67" t="s">
        <v>60</v>
      </c>
      <c r="E75" s="67"/>
      <c r="F75" s="68">
        <v>3500</v>
      </c>
      <c r="G75" s="68">
        <v>315</v>
      </c>
      <c r="H75" s="68">
        <v>1080</v>
      </c>
      <c r="I75" s="68"/>
      <c r="J75" s="68"/>
      <c r="K75" s="68"/>
      <c r="L75" s="68"/>
      <c r="M75" s="68"/>
      <c r="N75" s="68">
        <f t="shared" si="20"/>
        <v>4895</v>
      </c>
      <c r="O75" s="69"/>
      <c r="P75" s="68"/>
    </row>
    <row r="76" spans="1:16">
      <c r="A76" s="67"/>
      <c r="B76" s="67"/>
      <c r="C76" s="67"/>
      <c r="D76" s="67" t="s">
        <v>61</v>
      </c>
      <c r="E76" s="67"/>
      <c r="F76" s="68"/>
      <c r="G76" s="68"/>
      <c r="H76" s="68"/>
      <c r="I76" s="68"/>
      <c r="J76" s="68"/>
      <c r="K76" s="68"/>
      <c r="L76" s="68"/>
      <c r="M76" s="68"/>
      <c r="N76" s="68">
        <f t="shared" si="20"/>
        <v>0</v>
      </c>
      <c r="P76" s="68"/>
    </row>
    <row r="77" spans="1:16">
      <c r="A77" s="67"/>
      <c r="B77" s="67"/>
      <c r="C77" s="67"/>
      <c r="D77" s="67"/>
      <c r="E77" s="67" t="s">
        <v>94</v>
      </c>
      <c r="F77" s="68">
        <v>1131.4000000000001</v>
      </c>
      <c r="G77" s="68">
        <v>0</v>
      </c>
      <c r="H77" s="68">
        <v>1219.03</v>
      </c>
      <c r="I77" s="68">
        <v>79.709999999999994</v>
      </c>
      <c r="J77" s="68">
        <v>811.45</v>
      </c>
      <c r="K77" s="68">
        <v>1633.5</v>
      </c>
      <c r="L77" s="68">
        <v>305.70999999999998</v>
      </c>
      <c r="M77" s="68">
        <v>602.51</v>
      </c>
      <c r="N77" s="68">
        <f t="shared" si="20"/>
        <v>5783.31</v>
      </c>
      <c r="O77" s="69"/>
      <c r="P77" s="68"/>
    </row>
    <row r="78" spans="1:16">
      <c r="A78" s="67"/>
      <c r="B78" s="67"/>
      <c r="C78" s="67"/>
      <c r="D78" s="67"/>
      <c r="E78" s="67" t="s">
        <v>95</v>
      </c>
      <c r="F78" s="68">
        <v>545.51</v>
      </c>
      <c r="G78" s="68">
        <v>664.88</v>
      </c>
      <c r="H78" s="68">
        <v>912.53</v>
      </c>
      <c r="I78" s="68">
        <v>664.36</v>
      </c>
      <c r="J78" s="68">
        <v>660.77</v>
      </c>
      <c r="K78" s="68">
        <v>435.05</v>
      </c>
      <c r="L78" s="68">
        <v>128.97</v>
      </c>
      <c r="M78" s="68">
        <v>627.46</v>
      </c>
      <c r="N78" s="68">
        <f t="shared" si="20"/>
        <v>4639.5300000000007</v>
      </c>
      <c r="O78" s="69"/>
      <c r="P78" s="68"/>
    </row>
    <row r="79" spans="1:16">
      <c r="A79" s="67"/>
      <c r="B79" s="67"/>
      <c r="C79" s="67"/>
      <c r="D79" s="67" t="s">
        <v>96</v>
      </c>
      <c r="E79" s="67"/>
      <c r="F79" s="70">
        <f>ROUND(SUM(F77:F78),5)</f>
        <v>1676.91</v>
      </c>
      <c r="G79" s="70">
        <f t="shared" ref="G79:N79" si="21">ROUND(SUM(G77:G78),5)</f>
        <v>664.88</v>
      </c>
      <c r="H79" s="70">
        <f t="shared" si="21"/>
        <v>2131.56</v>
      </c>
      <c r="I79" s="70">
        <f t="shared" si="21"/>
        <v>744.07</v>
      </c>
      <c r="J79" s="70">
        <f t="shared" si="21"/>
        <v>1472.22</v>
      </c>
      <c r="K79" s="70">
        <f t="shared" si="21"/>
        <v>2068.5500000000002</v>
      </c>
      <c r="L79" s="70">
        <f t="shared" si="21"/>
        <v>434.68</v>
      </c>
      <c r="M79" s="70">
        <f t="shared" si="21"/>
        <v>1229.97</v>
      </c>
      <c r="N79" s="70">
        <f t="shared" si="21"/>
        <v>10422.84</v>
      </c>
      <c r="O79" s="69">
        <f>SUM(N79/P79)</f>
        <v>1.7371400000000001</v>
      </c>
      <c r="P79" s="70">
        <v>6000</v>
      </c>
    </row>
    <row r="80" spans="1:16">
      <c r="A80" s="67"/>
      <c r="B80" s="67"/>
      <c r="C80" s="67"/>
      <c r="D80" s="67" t="s">
        <v>62</v>
      </c>
      <c r="E80" s="67"/>
      <c r="F80" s="68">
        <v>0</v>
      </c>
      <c r="G80" s="68">
        <v>0</v>
      </c>
      <c r="H80" s="68">
        <v>0</v>
      </c>
      <c r="I80" s="68">
        <v>0</v>
      </c>
      <c r="J80" s="68"/>
      <c r="K80" s="68"/>
      <c r="L80" s="68">
        <v>2779.82</v>
      </c>
      <c r="M80" s="68"/>
      <c r="N80" s="68">
        <f t="shared" ref="N80:N88" si="22">SUM(F80:M80)</f>
        <v>2779.82</v>
      </c>
      <c r="O80" s="69"/>
      <c r="P80" s="68">
        <v>3000</v>
      </c>
    </row>
    <row r="81" spans="1:16">
      <c r="A81" s="67"/>
      <c r="B81" s="67"/>
      <c r="C81" s="67"/>
      <c r="D81" s="67" t="s">
        <v>63</v>
      </c>
      <c r="E81" s="67"/>
      <c r="F81" s="68">
        <v>10.7</v>
      </c>
      <c r="G81" s="68">
        <v>23.9</v>
      </c>
      <c r="H81" s="68">
        <v>136.6</v>
      </c>
      <c r="I81" s="68">
        <v>198.77</v>
      </c>
      <c r="J81" s="68">
        <v>136.09</v>
      </c>
      <c r="K81" s="68">
        <v>213.51</v>
      </c>
      <c r="L81" s="68">
        <v>71.5</v>
      </c>
      <c r="M81" s="68"/>
      <c r="N81" s="68">
        <f t="shared" si="22"/>
        <v>791.07</v>
      </c>
      <c r="O81" s="69">
        <f>SUM(N81/P81)</f>
        <v>0.39474550898203598</v>
      </c>
      <c r="P81" s="68">
        <v>2004</v>
      </c>
    </row>
    <row r="82" spans="1:16">
      <c r="A82" s="67"/>
      <c r="B82" s="67"/>
      <c r="C82" s="67"/>
      <c r="D82" s="67" t="s">
        <v>64</v>
      </c>
      <c r="E82" s="67"/>
      <c r="F82" s="68">
        <v>1069.95</v>
      </c>
      <c r="G82" s="68">
        <v>125.9</v>
      </c>
      <c r="H82" s="68">
        <v>608.45000000000005</v>
      </c>
      <c r="I82" s="68">
        <v>591.45000000000005</v>
      </c>
      <c r="J82" s="68">
        <v>1660.62</v>
      </c>
      <c r="K82" s="68">
        <v>639.53</v>
      </c>
      <c r="L82" s="68">
        <v>523.39</v>
      </c>
      <c r="M82" s="68">
        <v>499.53</v>
      </c>
      <c r="N82" s="68">
        <f t="shared" si="22"/>
        <v>5718.82</v>
      </c>
      <c r="O82" s="69">
        <f>SUM(N82/P82)</f>
        <v>0.71449525237381306</v>
      </c>
      <c r="P82" s="68">
        <v>8004</v>
      </c>
    </row>
    <row r="83" spans="1:16">
      <c r="A83" s="67"/>
      <c r="B83" s="67"/>
      <c r="C83" s="67"/>
      <c r="D83" s="67" t="s">
        <v>65</v>
      </c>
      <c r="E83" s="67"/>
      <c r="F83" s="68">
        <v>115.12</v>
      </c>
      <c r="G83" s="68">
        <v>0</v>
      </c>
      <c r="H83" s="68">
        <v>207</v>
      </c>
      <c r="I83" s="68"/>
      <c r="J83" s="68"/>
      <c r="K83" s="68"/>
      <c r="L83" s="68">
        <v>116</v>
      </c>
      <c r="M83" s="68">
        <v>234.99</v>
      </c>
      <c r="N83" s="68">
        <f t="shared" si="22"/>
        <v>673.11</v>
      </c>
      <c r="O83" s="69"/>
      <c r="P83" s="68"/>
    </row>
    <row r="84" spans="1:16">
      <c r="A84" s="67"/>
      <c r="B84" s="67"/>
      <c r="C84" s="67"/>
      <c r="D84" s="67" t="s">
        <v>66</v>
      </c>
      <c r="E84" s="67"/>
      <c r="F84" s="68"/>
      <c r="G84" s="68"/>
      <c r="H84" s="68"/>
      <c r="I84" s="68"/>
      <c r="J84" s="68"/>
      <c r="K84" s="68"/>
      <c r="L84" s="68"/>
      <c r="M84" s="68"/>
      <c r="N84" s="68">
        <f t="shared" si="22"/>
        <v>0</v>
      </c>
      <c r="O84" s="69"/>
      <c r="P84" s="68"/>
    </row>
    <row r="85" spans="1:16">
      <c r="A85" s="67"/>
      <c r="B85" s="67"/>
      <c r="C85" s="67"/>
      <c r="D85" s="67"/>
      <c r="E85" s="67" t="s">
        <v>67</v>
      </c>
      <c r="F85" s="68">
        <v>912.29</v>
      </c>
      <c r="G85" s="68">
        <v>1180.99</v>
      </c>
      <c r="H85" s="68">
        <v>944.47</v>
      </c>
      <c r="I85" s="68">
        <v>846.35</v>
      </c>
      <c r="J85" s="68">
        <v>896.83</v>
      </c>
      <c r="K85" s="68">
        <v>716.55</v>
      </c>
      <c r="L85" s="68">
        <v>1166.07</v>
      </c>
      <c r="M85" s="68">
        <v>652.48</v>
      </c>
      <c r="N85" s="68">
        <f t="shared" si="22"/>
        <v>7316.0300000000007</v>
      </c>
      <c r="O85" s="69">
        <f>SUM(N85/P85)</f>
        <v>1.0161152777777778</v>
      </c>
      <c r="P85" s="68">
        <v>7200</v>
      </c>
    </row>
    <row r="86" spans="1:16">
      <c r="A86" s="67"/>
      <c r="B86" s="67"/>
      <c r="C86" s="67"/>
      <c r="D86" s="67"/>
      <c r="E86" s="67" t="s">
        <v>68</v>
      </c>
      <c r="F86" s="68">
        <v>88</v>
      </c>
      <c r="G86" s="68">
        <v>0</v>
      </c>
      <c r="H86" s="68">
        <v>0</v>
      </c>
      <c r="I86" s="68">
        <v>176</v>
      </c>
      <c r="J86" s="68"/>
      <c r="K86" s="68"/>
      <c r="L86" s="68">
        <v>93</v>
      </c>
      <c r="M86" s="68"/>
      <c r="N86" s="68">
        <f t="shared" si="22"/>
        <v>357</v>
      </c>
      <c r="O86" s="69"/>
      <c r="P86" s="68">
        <v>2004</v>
      </c>
    </row>
    <row r="87" spans="1:16">
      <c r="A87" s="67"/>
      <c r="B87" s="67"/>
      <c r="C87" s="67"/>
      <c r="D87" s="67"/>
      <c r="E87" s="67" t="s">
        <v>69</v>
      </c>
      <c r="F87" s="68">
        <v>0</v>
      </c>
      <c r="G87" s="68">
        <v>2881.19</v>
      </c>
      <c r="H87" s="68">
        <v>1000.18</v>
      </c>
      <c r="I87" s="68">
        <v>1796.29</v>
      </c>
      <c r="J87" s="68"/>
      <c r="K87" s="68"/>
      <c r="L87" s="68"/>
      <c r="M87" s="68">
        <v>525.46</v>
      </c>
      <c r="N87" s="68">
        <f t="shared" si="22"/>
        <v>6203.12</v>
      </c>
      <c r="O87" s="69">
        <f>SUM(N87/P87)</f>
        <v>0.62030703754369965</v>
      </c>
      <c r="P87" s="68">
        <v>10000.08</v>
      </c>
    </row>
    <row r="88" spans="1:16">
      <c r="A88" s="67"/>
      <c r="B88" s="67"/>
      <c r="C88" s="67"/>
      <c r="D88" s="67"/>
      <c r="E88" s="67" t="s">
        <v>70</v>
      </c>
      <c r="F88" s="68">
        <v>393.03</v>
      </c>
      <c r="G88" s="68">
        <v>367.86</v>
      </c>
      <c r="H88" s="68">
        <v>683.2</v>
      </c>
      <c r="I88" s="68">
        <v>594.77</v>
      </c>
      <c r="J88" s="68">
        <v>702.31</v>
      </c>
      <c r="K88" s="68">
        <v>572.57000000000005</v>
      </c>
      <c r="L88" s="68">
        <v>805.68</v>
      </c>
      <c r="M88" s="68">
        <v>502.15</v>
      </c>
      <c r="N88" s="68">
        <f t="shared" si="22"/>
        <v>4621.57</v>
      </c>
      <c r="O88" s="69">
        <f>SUM(N88/P88)</f>
        <v>0.74493391360412631</v>
      </c>
      <c r="P88" s="68">
        <v>6204</v>
      </c>
    </row>
    <row r="89" spans="1:16">
      <c r="A89" s="67"/>
      <c r="B89" s="67"/>
      <c r="C89" s="67"/>
      <c r="D89" s="67" t="s">
        <v>71</v>
      </c>
      <c r="E89" s="67"/>
      <c r="F89" s="70">
        <f>ROUND(SUM(F85:F88),5)</f>
        <v>1393.32</v>
      </c>
      <c r="G89" s="70">
        <f t="shared" ref="G89:N89" si="23">ROUND(SUM(G85:G88),5)</f>
        <v>4430.04</v>
      </c>
      <c r="H89" s="70">
        <f t="shared" si="23"/>
        <v>2627.85</v>
      </c>
      <c r="I89" s="70">
        <f t="shared" si="23"/>
        <v>3413.41</v>
      </c>
      <c r="J89" s="70">
        <f t="shared" si="23"/>
        <v>1599.14</v>
      </c>
      <c r="K89" s="70">
        <f t="shared" si="23"/>
        <v>1289.1199999999999</v>
      </c>
      <c r="L89" s="70">
        <f t="shared" si="23"/>
        <v>2064.75</v>
      </c>
      <c r="M89" s="70">
        <f t="shared" si="23"/>
        <v>1680.09</v>
      </c>
      <c r="N89" s="70">
        <f t="shared" si="23"/>
        <v>18497.72</v>
      </c>
      <c r="O89" s="69">
        <f>SUM(N89/P89)</f>
        <v>0.72802510067663517</v>
      </c>
      <c r="P89" s="70">
        <f>ROUND(SUM(P84:P88),5)</f>
        <v>25408.080000000002</v>
      </c>
    </row>
    <row r="90" spans="1:16">
      <c r="A90" s="67"/>
      <c r="B90" s="67"/>
      <c r="C90" s="67" t="s">
        <v>73</v>
      </c>
      <c r="D90" s="67"/>
      <c r="E90" s="67"/>
      <c r="F90" s="73">
        <f>ROUND(SUM(F79:F83)+SUM(F89:F89)+SUM(F64:F75),5)</f>
        <v>11177.21</v>
      </c>
      <c r="G90" s="73">
        <f t="shared" ref="G90:N90" si="24">ROUND(SUM(G79:G83)+SUM(G89:G89)+SUM(G64:G75),5)</f>
        <v>7414.57</v>
      </c>
      <c r="H90" s="73">
        <f t="shared" si="24"/>
        <v>16098.61</v>
      </c>
      <c r="I90" s="73">
        <f t="shared" si="24"/>
        <v>6678.34</v>
      </c>
      <c r="J90" s="73">
        <f t="shared" si="24"/>
        <v>9061.06</v>
      </c>
      <c r="K90" s="73">
        <f t="shared" si="24"/>
        <v>7155.51</v>
      </c>
      <c r="L90" s="73">
        <f t="shared" si="24"/>
        <v>7030.48</v>
      </c>
      <c r="M90" s="73">
        <f t="shared" si="24"/>
        <v>6752.58</v>
      </c>
      <c r="N90" s="73">
        <f t="shared" si="24"/>
        <v>71368.36</v>
      </c>
      <c r="O90" s="69">
        <f>SUM(N90/P90)</f>
        <v>1.4442323678993818</v>
      </c>
      <c r="P90" s="70">
        <f>ROUND(SUM(P63:P83)+SUM(P89:P89),5)</f>
        <v>49416.12</v>
      </c>
    </row>
    <row r="91" spans="1:16">
      <c r="A91" s="67"/>
      <c r="B91" s="67"/>
      <c r="C91" s="67" t="s">
        <v>74</v>
      </c>
      <c r="D91" s="67"/>
      <c r="E91" s="67"/>
      <c r="F91" s="68"/>
      <c r="G91" s="68"/>
      <c r="H91" s="68"/>
      <c r="I91" s="68"/>
      <c r="J91" s="68"/>
      <c r="K91" s="68"/>
      <c r="L91" s="68"/>
      <c r="M91" s="68"/>
      <c r="N91" s="68">
        <f t="shared" ref="N91:N101" si="25">SUM(F91:M91)</f>
        <v>0</v>
      </c>
      <c r="O91" s="69"/>
      <c r="P91" s="68"/>
    </row>
    <row r="92" spans="1:16">
      <c r="A92" s="67"/>
      <c r="B92" s="67"/>
      <c r="C92" s="67"/>
      <c r="D92" s="67" t="s">
        <v>75</v>
      </c>
      <c r="E92" s="67"/>
      <c r="F92" s="68">
        <v>113.25</v>
      </c>
      <c r="G92" s="68">
        <v>113.25</v>
      </c>
      <c r="H92" s="68">
        <v>25</v>
      </c>
      <c r="I92" s="68">
        <v>113.25</v>
      </c>
      <c r="J92" s="68">
        <v>138.25</v>
      </c>
      <c r="K92" s="68"/>
      <c r="L92" s="68">
        <v>73.25</v>
      </c>
      <c r="M92" s="68">
        <v>339.75</v>
      </c>
      <c r="N92" s="68">
        <f t="shared" si="25"/>
        <v>916</v>
      </c>
      <c r="O92" s="69">
        <f>SUM(N92/P92)</f>
        <v>0.61066666666666669</v>
      </c>
      <c r="P92" s="68">
        <v>1500</v>
      </c>
    </row>
    <row r="93" spans="1:16">
      <c r="A93" s="67"/>
      <c r="B93" s="67"/>
      <c r="C93" s="67"/>
      <c r="D93" s="67" t="s">
        <v>113</v>
      </c>
      <c r="E93" s="67"/>
      <c r="F93" s="68"/>
      <c r="G93" s="68"/>
      <c r="H93" s="68"/>
      <c r="I93" s="68">
        <v>47.9</v>
      </c>
      <c r="J93" s="68"/>
      <c r="K93" s="68"/>
      <c r="L93" s="68">
        <v>123.81</v>
      </c>
      <c r="M93" s="68"/>
      <c r="N93" s="68">
        <f t="shared" si="25"/>
        <v>171.71</v>
      </c>
      <c r="O93" s="69"/>
      <c r="P93" s="68"/>
    </row>
    <row r="94" spans="1:16">
      <c r="A94" s="67"/>
      <c r="B94" s="67"/>
      <c r="C94" s="67"/>
      <c r="D94" s="67" t="s">
        <v>126</v>
      </c>
      <c r="E94" s="67"/>
      <c r="F94" s="68"/>
      <c r="G94" s="68"/>
      <c r="H94" s="68"/>
      <c r="I94" s="68"/>
      <c r="J94" s="68"/>
      <c r="K94" s="68">
        <v>750</v>
      </c>
      <c r="L94" s="68"/>
      <c r="M94" s="68"/>
      <c r="N94" s="68">
        <f t="shared" si="25"/>
        <v>750</v>
      </c>
      <c r="O94" s="69"/>
      <c r="P94" s="68"/>
    </row>
    <row r="95" spans="1:16">
      <c r="A95" s="67"/>
      <c r="B95" s="67"/>
      <c r="C95" s="67"/>
      <c r="D95" s="67" t="s">
        <v>76</v>
      </c>
      <c r="E95" s="67"/>
      <c r="F95" s="68">
        <v>3451.86</v>
      </c>
      <c r="G95" s="68">
        <v>4985.49</v>
      </c>
      <c r="H95" s="68">
        <v>3372.12</v>
      </c>
      <c r="I95" s="68">
        <v>5146.79</v>
      </c>
      <c r="J95" s="68">
        <v>3160.57</v>
      </c>
      <c r="K95" s="68">
        <v>2865.95</v>
      </c>
      <c r="L95" s="68">
        <v>3200.6</v>
      </c>
      <c r="M95" s="68">
        <v>3005.94</v>
      </c>
      <c r="N95" s="68">
        <f t="shared" si="25"/>
        <v>29189.32</v>
      </c>
      <c r="O95" s="69">
        <f>SUM(N95/P95)</f>
        <v>0.40392615963688694</v>
      </c>
      <c r="P95" s="68">
        <v>72264</v>
      </c>
    </row>
    <row r="96" spans="1:16">
      <c r="A96" s="67"/>
      <c r="B96" s="67"/>
      <c r="C96" s="67"/>
      <c r="D96" s="67" t="s">
        <v>77</v>
      </c>
      <c r="E96" s="67"/>
      <c r="F96" s="68">
        <v>14.32</v>
      </c>
      <c r="G96" s="68">
        <v>46</v>
      </c>
      <c r="H96" s="68">
        <v>32.9</v>
      </c>
      <c r="I96" s="68">
        <v>18.32</v>
      </c>
      <c r="J96" s="68">
        <v>16.850000000000001</v>
      </c>
      <c r="K96" s="68">
        <v>7.69</v>
      </c>
      <c r="L96" s="68">
        <v>17.95</v>
      </c>
      <c r="M96" s="68">
        <v>31.84</v>
      </c>
      <c r="N96" s="68">
        <f t="shared" si="25"/>
        <v>185.86999999999998</v>
      </c>
      <c r="O96" s="69"/>
      <c r="P96" s="68"/>
    </row>
    <row r="97" spans="1:16">
      <c r="A97" s="67"/>
      <c r="B97" s="67"/>
      <c r="C97" s="67"/>
      <c r="D97" s="67" t="s">
        <v>128</v>
      </c>
      <c r="E97" s="67"/>
      <c r="F97" s="68"/>
      <c r="G97" s="68"/>
      <c r="H97" s="68"/>
      <c r="I97" s="68"/>
      <c r="J97" s="68"/>
      <c r="K97" s="68"/>
      <c r="L97" s="68">
        <v>151</v>
      </c>
      <c r="M97" s="68">
        <v>28</v>
      </c>
      <c r="N97" s="68">
        <f t="shared" si="25"/>
        <v>179</v>
      </c>
      <c r="O97" s="69"/>
      <c r="P97" s="68"/>
    </row>
    <row r="98" spans="1:16">
      <c r="A98" s="67"/>
      <c r="B98" s="67"/>
      <c r="C98" s="67"/>
      <c r="D98" s="67" t="s">
        <v>78</v>
      </c>
      <c r="E98" s="67"/>
      <c r="F98" s="68">
        <v>636.24</v>
      </c>
      <c r="G98" s="68">
        <v>375.29</v>
      </c>
      <c r="H98" s="68">
        <v>391.08</v>
      </c>
      <c r="I98" s="68">
        <v>672.81</v>
      </c>
      <c r="J98" s="68">
        <v>413.12</v>
      </c>
      <c r="K98" s="68">
        <v>374.65</v>
      </c>
      <c r="L98" s="68">
        <v>418.37</v>
      </c>
      <c r="M98" s="68">
        <v>392.93</v>
      </c>
      <c r="N98" s="68">
        <f t="shared" si="25"/>
        <v>3674.49</v>
      </c>
      <c r="O98" s="69"/>
      <c r="P98" s="68"/>
    </row>
    <row r="99" spans="1:16">
      <c r="A99" s="67"/>
      <c r="B99" s="67"/>
      <c r="C99" s="67"/>
      <c r="D99" s="67" t="s">
        <v>79</v>
      </c>
      <c r="E99" s="67"/>
      <c r="F99" s="68"/>
      <c r="G99" s="68"/>
      <c r="H99" s="68"/>
      <c r="I99" s="68"/>
      <c r="J99" s="68"/>
      <c r="K99" s="68"/>
      <c r="L99" s="68"/>
      <c r="M99" s="68"/>
      <c r="N99" s="68">
        <f t="shared" si="25"/>
        <v>0</v>
      </c>
      <c r="O99" s="69"/>
      <c r="P99" s="68"/>
    </row>
    <row r="100" spans="1:16">
      <c r="A100" s="67"/>
      <c r="B100" s="67"/>
      <c r="C100" s="67"/>
      <c r="D100" s="67"/>
      <c r="E100" s="67" t="s">
        <v>80</v>
      </c>
      <c r="F100" s="68">
        <v>5135.6400000000003</v>
      </c>
      <c r="G100" s="68">
        <v>923.08</v>
      </c>
      <c r="H100" s="68">
        <v>1747.15</v>
      </c>
      <c r="I100" s="68">
        <v>2463.62</v>
      </c>
      <c r="J100" s="68">
        <v>1081.0999999999999</v>
      </c>
      <c r="K100" s="68">
        <v>1756.33</v>
      </c>
      <c r="L100" s="68">
        <v>2618.4899999999998</v>
      </c>
      <c r="M100" s="68">
        <v>1979.08</v>
      </c>
      <c r="N100" s="68">
        <f t="shared" si="25"/>
        <v>17704.490000000002</v>
      </c>
      <c r="O100" s="69"/>
      <c r="P100" s="68"/>
    </row>
    <row r="101" spans="1:16">
      <c r="A101" s="67"/>
      <c r="B101" s="67"/>
      <c r="C101" s="67"/>
      <c r="D101" s="67"/>
      <c r="E101" s="67" t="s">
        <v>81</v>
      </c>
      <c r="F101" s="68">
        <v>19690.5</v>
      </c>
      <c r="G101" s="68">
        <v>25789.5</v>
      </c>
      <c r="H101" s="68">
        <v>22678.75</v>
      </c>
      <c r="I101" s="68">
        <v>36085.51</v>
      </c>
      <c r="J101" s="68">
        <v>21741.25</v>
      </c>
      <c r="K101" s="68">
        <v>17452.25</v>
      </c>
      <c r="L101" s="68">
        <v>21013</v>
      </c>
      <c r="M101" s="68">
        <v>24109</v>
      </c>
      <c r="N101" s="68">
        <f t="shared" si="25"/>
        <v>188559.76</v>
      </c>
      <c r="O101" s="69"/>
      <c r="P101" s="68"/>
    </row>
    <row r="102" spans="1:16">
      <c r="A102" s="67"/>
      <c r="B102" s="67"/>
      <c r="C102" s="67"/>
      <c r="D102" s="67" t="s">
        <v>83</v>
      </c>
      <c r="E102" s="67"/>
      <c r="F102" s="70">
        <f>ROUND(SUM(F100:F101),5)</f>
        <v>24826.14</v>
      </c>
      <c r="G102" s="70">
        <f t="shared" ref="G102:N102" si="26">ROUND(SUM(G100:G101),5)</f>
        <v>26712.58</v>
      </c>
      <c r="H102" s="70">
        <f t="shared" si="26"/>
        <v>24425.9</v>
      </c>
      <c r="I102" s="70">
        <f t="shared" si="26"/>
        <v>38549.129999999997</v>
      </c>
      <c r="J102" s="70">
        <f t="shared" si="26"/>
        <v>22822.35</v>
      </c>
      <c r="K102" s="70">
        <f t="shared" si="26"/>
        <v>19208.580000000002</v>
      </c>
      <c r="L102" s="70">
        <f t="shared" si="26"/>
        <v>23631.49</v>
      </c>
      <c r="M102" s="70">
        <f t="shared" si="26"/>
        <v>26088.080000000002</v>
      </c>
      <c r="N102" s="70">
        <f t="shared" si="26"/>
        <v>206264.25</v>
      </c>
      <c r="O102" s="69"/>
      <c r="P102" s="70">
        <v>298224</v>
      </c>
    </row>
    <row r="103" spans="1:16">
      <c r="A103" s="67"/>
      <c r="B103" s="67"/>
      <c r="C103" s="67"/>
      <c r="D103" s="67" t="s">
        <v>84</v>
      </c>
      <c r="E103" s="67"/>
      <c r="F103" s="68">
        <v>16000.02</v>
      </c>
      <c r="G103" s="68">
        <v>16000.02</v>
      </c>
      <c r="H103" s="68">
        <v>12653.86</v>
      </c>
      <c r="I103" s="68">
        <v>19115.400000000001</v>
      </c>
      <c r="J103" s="68">
        <v>12769.24</v>
      </c>
      <c r="K103" s="68">
        <v>12769.24</v>
      </c>
      <c r="L103" s="68">
        <v>12769.24</v>
      </c>
      <c r="M103" s="68">
        <v>11000.01</v>
      </c>
      <c r="N103" s="68">
        <f t="shared" ref="N103:N106" si="27">SUM(F103:M103)</f>
        <v>113077.03000000001</v>
      </c>
      <c r="O103" s="69"/>
      <c r="P103" s="68">
        <v>208000.08</v>
      </c>
    </row>
    <row r="104" spans="1:16">
      <c r="A104" s="67"/>
      <c r="B104" s="67"/>
      <c r="C104" s="67"/>
      <c r="D104" s="67" t="s">
        <v>85</v>
      </c>
      <c r="E104" s="67"/>
      <c r="F104" s="68">
        <v>3576</v>
      </c>
      <c r="G104" s="68">
        <v>7000</v>
      </c>
      <c r="H104" s="68">
        <v>7000</v>
      </c>
      <c r="I104" s="68">
        <v>9524.57</v>
      </c>
      <c r="J104" s="68">
        <v>3783</v>
      </c>
      <c r="K104" s="68">
        <v>2795.08</v>
      </c>
      <c r="L104" s="68">
        <v>4999.4799999999996</v>
      </c>
      <c r="M104" s="68">
        <v>721.81</v>
      </c>
      <c r="N104" s="68">
        <f t="shared" si="27"/>
        <v>39399.94</v>
      </c>
      <c r="O104" s="69"/>
      <c r="P104" s="68">
        <v>96000</v>
      </c>
    </row>
    <row r="105" spans="1:16">
      <c r="A105" s="67"/>
      <c r="B105" s="67"/>
      <c r="C105" s="67"/>
      <c r="D105" s="67" t="s">
        <v>86</v>
      </c>
      <c r="E105" s="67"/>
      <c r="F105" s="68">
        <v>720</v>
      </c>
      <c r="G105" s="68">
        <v>1345.43</v>
      </c>
      <c r="H105" s="68">
        <v>0</v>
      </c>
      <c r="I105" s="68">
        <v>0</v>
      </c>
      <c r="J105" s="68">
        <v>1860.38</v>
      </c>
      <c r="K105" s="68">
        <v>2690.42</v>
      </c>
      <c r="L105" s="68">
        <v>408</v>
      </c>
      <c r="M105" s="68">
        <v>1483.17</v>
      </c>
      <c r="N105" s="68">
        <f t="shared" si="27"/>
        <v>8507.4000000000015</v>
      </c>
      <c r="O105" s="69"/>
      <c r="P105" s="68"/>
    </row>
    <row r="106" spans="1:16">
      <c r="A106" s="67"/>
      <c r="B106" s="67"/>
      <c r="C106" s="67"/>
      <c r="D106" s="67" t="s">
        <v>110</v>
      </c>
      <c r="E106" s="67"/>
      <c r="F106" s="68"/>
      <c r="G106" s="68"/>
      <c r="H106" s="68"/>
      <c r="I106" s="68">
        <v>89</v>
      </c>
      <c r="J106" s="68">
        <v>80</v>
      </c>
      <c r="K106" s="68"/>
      <c r="L106" s="68">
        <v>30</v>
      </c>
      <c r="M106" s="68">
        <v>0</v>
      </c>
      <c r="N106" s="68">
        <f t="shared" si="27"/>
        <v>199</v>
      </c>
      <c r="O106" s="69"/>
      <c r="P106" s="68"/>
    </row>
    <row r="107" spans="1:16">
      <c r="A107" s="67"/>
      <c r="B107" s="67"/>
      <c r="C107" s="67" t="s">
        <v>87</v>
      </c>
      <c r="D107" s="67"/>
      <c r="E107" s="67"/>
      <c r="F107" s="70">
        <f t="shared" ref="F107:N107" si="28">ROUND(SUM(F92:F98)+SUM(F102:F106),5)</f>
        <v>49337.83</v>
      </c>
      <c r="G107" s="70">
        <f t="shared" si="28"/>
        <v>56578.06</v>
      </c>
      <c r="H107" s="70">
        <f t="shared" si="28"/>
        <v>47900.86</v>
      </c>
      <c r="I107" s="70">
        <f t="shared" si="28"/>
        <v>73277.17</v>
      </c>
      <c r="J107" s="70">
        <f t="shared" si="28"/>
        <v>45043.76</v>
      </c>
      <c r="K107" s="70">
        <f t="shared" si="28"/>
        <v>41461.61</v>
      </c>
      <c r="L107" s="70">
        <f t="shared" si="28"/>
        <v>45823.19</v>
      </c>
      <c r="M107" s="70">
        <f t="shared" si="28"/>
        <v>43091.53</v>
      </c>
      <c r="N107" s="70">
        <f t="shared" si="28"/>
        <v>402514.01</v>
      </c>
      <c r="O107" s="69">
        <f>SUM(N107/P107)</f>
        <v>0.59544542560572966</v>
      </c>
      <c r="P107" s="70">
        <f>ROUND(SUM(P91:P98)+SUM(P102:P105),5)</f>
        <v>675988.08</v>
      </c>
    </row>
    <row r="108" spans="1:16">
      <c r="A108" s="67"/>
      <c r="B108" s="67" t="s">
        <v>89</v>
      </c>
      <c r="C108" s="67"/>
      <c r="D108" s="67"/>
      <c r="E108" s="67"/>
      <c r="F108" s="70">
        <f>ROUND(F52+F57+F62+F90+SUM(F107:F107),5)</f>
        <v>78317.850000000006</v>
      </c>
      <c r="G108" s="70">
        <f t="shared" ref="G108:N108" si="29">ROUND(G52+G57+G62+G90+SUM(G107:G107),5)</f>
        <v>67918.66</v>
      </c>
      <c r="H108" s="70">
        <f t="shared" si="29"/>
        <v>98151.96</v>
      </c>
      <c r="I108" s="70">
        <f t="shared" si="29"/>
        <v>85529.44</v>
      </c>
      <c r="J108" s="70">
        <f t="shared" si="29"/>
        <v>64613.16</v>
      </c>
      <c r="K108" s="70">
        <f t="shared" si="29"/>
        <v>63082.86</v>
      </c>
      <c r="L108" s="70">
        <f t="shared" si="29"/>
        <v>57607.199999999997</v>
      </c>
      <c r="M108" s="70">
        <f t="shared" si="29"/>
        <v>53443.4</v>
      </c>
      <c r="N108" s="70">
        <f t="shared" si="29"/>
        <v>568664.53</v>
      </c>
      <c r="O108" s="69">
        <f>SUM(N108/P108)</f>
        <v>0.73595967440055343</v>
      </c>
      <c r="P108" s="70">
        <f>ROUND(P39+P52+P62+P90+SUM(P107:P107),5)</f>
        <v>772684.36</v>
      </c>
    </row>
    <row r="109" spans="1:16" ht="17" thickBot="1">
      <c r="A109" s="67" t="s">
        <v>133</v>
      </c>
      <c r="B109" s="67"/>
      <c r="C109" s="67"/>
      <c r="D109" s="67"/>
      <c r="E109" s="67"/>
      <c r="F109" s="74">
        <f t="shared" ref="F109:N109" si="30">ROUND(F2+F38-F108,5)</f>
        <v>-15205.14</v>
      </c>
      <c r="G109" s="74">
        <f t="shared" si="30"/>
        <v>34117.24</v>
      </c>
      <c r="H109" s="74">
        <f t="shared" si="30"/>
        <v>-15889.17</v>
      </c>
      <c r="I109" s="74">
        <f t="shared" si="30"/>
        <v>203810.22</v>
      </c>
      <c r="J109" s="74">
        <f t="shared" si="30"/>
        <v>-45642.34</v>
      </c>
      <c r="K109" s="74">
        <f t="shared" si="30"/>
        <v>26653.53</v>
      </c>
      <c r="L109" s="74">
        <f t="shared" si="30"/>
        <v>-43544.63</v>
      </c>
      <c r="M109" s="74">
        <f t="shared" si="30"/>
        <v>-11904.06</v>
      </c>
      <c r="N109" s="74">
        <f t="shared" si="30"/>
        <v>132395.65</v>
      </c>
      <c r="O109" s="69"/>
      <c r="P109" s="68">
        <f>ROUND(P2+P38-P108,5)</f>
        <v>-106184.32000000001</v>
      </c>
    </row>
    <row r="110" spans="1:16" ht="17" thickTop="1"/>
    <row r="111" spans="1:16">
      <c r="E111" s="76" t="s">
        <v>132</v>
      </c>
      <c r="F111" s="77"/>
      <c r="G111" s="77"/>
    </row>
    <row r="112" spans="1:16">
      <c r="E112" s="78">
        <v>44743</v>
      </c>
      <c r="F112" s="77" t="s">
        <v>137</v>
      </c>
      <c r="G112" s="77"/>
    </row>
    <row r="113" spans="5:7">
      <c r="E113" s="78">
        <v>44743</v>
      </c>
      <c r="F113" s="77" t="s">
        <v>136</v>
      </c>
      <c r="G113" s="77"/>
    </row>
    <row r="114" spans="5:7">
      <c r="E114" s="78">
        <v>44795</v>
      </c>
      <c r="F114" s="77" t="s">
        <v>135</v>
      </c>
      <c r="G114" s="77"/>
    </row>
    <row r="115" spans="5:7">
      <c r="E115" s="78">
        <v>44774</v>
      </c>
      <c r="F115" s="77" t="s">
        <v>134</v>
      </c>
      <c r="G115" s="77"/>
    </row>
    <row r="116" spans="5:7">
      <c r="E116" s="79"/>
      <c r="F116" s="77"/>
      <c r="G116" s="77"/>
    </row>
    <row r="117" spans="5:7">
      <c r="E117" s="79"/>
      <c r="F117" s="77"/>
      <c r="G117" s="77"/>
    </row>
    <row r="118" spans="5:7">
      <c r="E118" s="79"/>
      <c r="F118" s="77"/>
      <c r="G118" s="77"/>
    </row>
    <row r="119" spans="5:7">
      <c r="E119" s="79"/>
      <c r="F119" s="77"/>
      <c r="G119" s="77"/>
    </row>
    <row r="120" spans="5:7">
      <c r="E120" s="79"/>
      <c r="F120" s="77"/>
      <c r="G120" s="77"/>
    </row>
  </sheetData>
  <printOptions horizontalCentered="1" gridLines="1"/>
  <pageMargins left="0.25" right="0.25" top="1" bottom="0.5" header="0.3" footer="0.3"/>
  <pageSetup paperSize="5" scale="91" fitToHeight="0" orientation="landscape" horizontalDpi="1200" verticalDpi="1200" r:id="rId1"/>
  <headerFooter>
    <oddHeader>&amp;C&amp;"-,Italic"&amp;16Fairbanks Youth Advocates
Monthly Budget Comparrison Report</oddHeader>
    <oddFooter>&amp;CPage# &amp;P of &amp;N&amp;R&amp;D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053AA-2DCC-4AC7-B689-4A489C6EC2BB}">
  <sheetPr>
    <pageSetUpPr fitToPage="1"/>
  </sheetPr>
  <dimension ref="A1:P120"/>
  <sheetViews>
    <sheetView zoomScale="170" zoomScaleNormal="170" workbookViewId="0">
      <pane xSplit="5" ySplit="1" topLeftCell="L2" activePane="bottomRight" state="frozen"/>
      <selection activeCell="A2" sqref="A2"/>
      <selection pane="topRight" activeCell="G2" sqref="G2"/>
      <selection pane="bottomLeft" activeCell="A3" sqref="A3"/>
      <selection pane="bottomRight"/>
    </sheetView>
  </sheetViews>
  <sheetFormatPr baseColWidth="10" defaultColWidth="8.83203125" defaultRowHeight="16"/>
  <cols>
    <col min="1" max="4" width="3" style="75" customWidth="1"/>
    <col min="5" max="5" width="32.83203125" style="75" bestFit="1" customWidth="1"/>
    <col min="6" max="6" width="11.6640625" style="34" customWidth="1"/>
    <col min="7" max="7" width="12.1640625" style="34" bestFit="1" customWidth="1"/>
    <col min="8" max="8" width="11.6640625" style="34" bestFit="1" customWidth="1"/>
    <col min="9" max="9" width="12.1640625" style="34" bestFit="1" customWidth="1"/>
    <col min="10" max="10" width="11.6640625" style="34" bestFit="1" customWidth="1"/>
    <col min="11" max="11" width="11.1640625" style="34" bestFit="1" customWidth="1"/>
    <col min="12" max="13" width="11.6640625" style="34" bestFit="1" customWidth="1"/>
    <col min="14" max="14" width="13.33203125" style="34" customWidth="1"/>
    <col min="15" max="15" width="9.1640625" style="31" bestFit="1" customWidth="1"/>
    <col min="16" max="16" width="13.6640625" style="34" bestFit="1" customWidth="1"/>
    <col min="17" max="16384" width="8.83203125" style="20"/>
  </cols>
  <sheetData>
    <row r="1" spans="1:16" s="27" customFormat="1" ht="34">
      <c r="A1" s="60"/>
      <c r="B1" s="60"/>
      <c r="C1" s="60"/>
      <c r="D1" s="60"/>
      <c r="E1" s="60"/>
      <c r="F1" s="61" t="s">
        <v>1</v>
      </c>
      <c r="G1" s="61" t="s">
        <v>3</v>
      </c>
      <c r="H1" s="62" t="s">
        <v>97</v>
      </c>
      <c r="I1" s="62" t="s">
        <v>108</v>
      </c>
      <c r="J1" s="63" t="s">
        <v>118</v>
      </c>
      <c r="K1" s="63" t="s">
        <v>119</v>
      </c>
      <c r="L1" s="63" t="s">
        <v>127</v>
      </c>
      <c r="M1" s="63">
        <v>44795</v>
      </c>
      <c r="N1" s="64" t="s">
        <v>92</v>
      </c>
      <c r="O1" s="65" t="s">
        <v>2</v>
      </c>
      <c r="P1" s="66" t="s">
        <v>4</v>
      </c>
    </row>
    <row r="2" spans="1:16">
      <c r="A2" s="67" t="s">
        <v>5</v>
      </c>
      <c r="B2" s="67"/>
      <c r="C2" s="67"/>
      <c r="D2" s="67"/>
      <c r="E2" s="67"/>
      <c r="F2" s="68"/>
      <c r="G2" s="68"/>
      <c r="H2" s="68"/>
      <c r="I2" s="68"/>
      <c r="J2" s="68"/>
      <c r="K2" s="68"/>
      <c r="L2" s="68"/>
      <c r="M2" s="68"/>
      <c r="N2" s="68"/>
      <c r="O2" s="69"/>
      <c r="P2" s="68"/>
    </row>
    <row r="3" spans="1:16">
      <c r="A3" s="67"/>
      <c r="B3" s="67" t="s">
        <v>6</v>
      </c>
      <c r="C3" s="67"/>
      <c r="D3" s="67"/>
      <c r="E3" s="67"/>
      <c r="F3" s="68"/>
      <c r="G3" s="68"/>
      <c r="H3" s="68"/>
      <c r="I3" s="68"/>
      <c r="J3" s="68"/>
      <c r="K3" s="68"/>
      <c r="L3" s="68"/>
      <c r="M3" s="68"/>
      <c r="N3" s="68"/>
      <c r="O3" s="69"/>
      <c r="P3" s="68"/>
    </row>
    <row r="4" spans="1:16">
      <c r="A4" s="67"/>
      <c r="B4" s="67"/>
      <c r="C4" s="67" t="s">
        <v>7</v>
      </c>
      <c r="D4" s="67"/>
      <c r="E4" s="67"/>
      <c r="F4" s="68"/>
      <c r="G4" s="68"/>
      <c r="H4" s="68"/>
      <c r="I4" s="68"/>
      <c r="J4" s="68"/>
      <c r="K4" s="68"/>
      <c r="L4" s="68"/>
      <c r="M4" s="68"/>
      <c r="N4" s="68"/>
      <c r="O4" s="69"/>
      <c r="P4" s="68"/>
    </row>
    <row r="5" spans="1:16">
      <c r="A5" s="67"/>
      <c r="B5" s="67"/>
      <c r="C5" s="67"/>
      <c r="D5" s="67" t="s">
        <v>8</v>
      </c>
      <c r="E5" s="67"/>
      <c r="F5" s="68">
        <v>6938.34</v>
      </c>
      <c r="G5" s="68">
        <v>4942.75</v>
      </c>
      <c r="H5" s="68">
        <v>8628.68</v>
      </c>
      <c r="I5" s="68">
        <v>8600</v>
      </c>
      <c r="J5" s="68">
        <v>2422.9699999999998</v>
      </c>
      <c r="K5" s="68"/>
      <c r="L5" s="68">
        <v>441.67</v>
      </c>
      <c r="M5" s="68">
        <v>1541.64</v>
      </c>
      <c r="N5" s="68">
        <f>SUM(F5:M5)</f>
        <v>33516.050000000003</v>
      </c>
      <c r="O5" s="69"/>
      <c r="P5" s="68"/>
    </row>
    <row r="6" spans="1:16">
      <c r="A6" s="67"/>
      <c r="B6" s="67"/>
      <c r="C6" s="67"/>
      <c r="D6" s="67" t="s">
        <v>9</v>
      </c>
      <c r="E6" s="67"/>
      <c r="F6" s="68">
        <v>38063.96</v>
      </c>
      <c r="G6" s="68">
        <v>4729.0600000000004</v>
      </c>
      <c r="H6" s="68">
        <v>12116</v>
      </c>
      <c r="I6" s="68">
        <v>10163.77</v>
      </c>
      <c r="J6" s="68">
        <v>4363.67</v>
      </c>
      <c r="K6" s="68">
        <v>12890.16</v>
      </c>
      <c r="L6" s="68">
        <v>5405.91</v>
      </c>
      <c r="M6" s="68">
        <v>5622.34</v>
      </c>
      <c r="N6" s="68">
        <f t="shared" ref="N6:N8" si="0">SUM(F6:M6)</f>
        <v>93354.87</v>
      </c>
      <c r="O6" s="69"/>
      <c r="P6" s="68"/>
    </row>
    <row r="7" spans="1:16">
      <c r="A7" s="67"/>
      <c r="B7" s="67"/>
      <c r="C7" s="67"/>
      <c r="D7" s="67" t="s">
        <v>120</v>
      </c>
      <c r="E7" s="67"/>
      <c r="F7" s="68">
        <v>430</v>
      </c>
      <c r="G7" s="68">
        <v>750</v>
      </c>
      <c r="H7" s="68">
        <v>350</v>
      </c>
      <c r="I7" s="68">
        <v>1088</v>
      </c>
      <c r="J7" s="68">
        <v>250</v>
      </c>
      <c r="K7" s="68">
        <v>398.74</v>
      </c>
      <c r="L7" s="68">
        <v>1748</v>
      </c>
      <c r="M7" s="68"/>
      <c r="N7" s="68">
        <f t="shared" si="0"/>
        <v>5014.74</v>
      </c>
      <c r="O7" s="69"/>
      <c r="P7" s="68"/>
    </row>
    <row r="8" spans="1:16">
      <c r="A8" s="67"/>
      <c r="B8" s="67"/>
      <c r="C8" s="67"/>
      <c r="D8" s="67" t="s">
        <v>121</v>
      </c>
      <c r="E8" s="67"/>
      <c r="F8" s="68"/>
      <c r="G8" s="68"/>
      <c r="H8" s="68"/>
      <c r="I8" s="68"/>
      <c r="J8" s="68"/>
      <c r="K8" s="68">
        <v>325</v>
      </c>
      <c r="L8" s="68"/>
      <c r="M8" s="68"/>
      <c r="N8" s="68">
        <f t="shared" si="0"/>
        <v>325</v>
      </c>
      <c r="O8" s="69"/>
      <c r="P8" s="68"/>
    </row>
    <row r="9" spans="1:16">
      <c r="A9" s="67"/>
      <c r="B9" s="67"/>
      <c r="C9" s="67" t="s">
        <v>11</v>
      </c>
      <c r="D9" s="67"/>
      <c r="E9" s="67"/>
      <c r="F9" s="70">
        <f>SUM(F5:F8)</f>
        <v>45432.3</v>
      </c>
      <c r="G9" s="70">
        <f t="shared" ref="G9:M9" si="1">SUM(G5:G8)</f>
        <v>10421.810000000001</v>
      </c>
      <c r="H9" s="70">
        <f t="shared" si="1"/>
        <v>21094.68</v>
      </c>
      <c r="I9" s="70">
        <f t="shared" si="1"/>
        <v>19851.77</v>
      </c>
      <c r="J9" s="70">
        <f t="shared" si="1"/>
        <v>7036.6399999999994</v>
      </c>
      <c r="K9" s="70">
        <f t="shared" si="1"/>
        <v>13613.9</v>
      </c>
      <c r="L9" s="70">
        <f t="shared" si="1"/>
        <v>7595.58</v>
      </c>
      <c r="M9" s="70">
        <f t="shared" si="1"/>
        <v>7163.9800000000005</v>
      </c>
      <c r="N9" s="70">
        <f>SUM(N5:N8)</f>
        <v>132210.66</v>
      </c>
      <c r="O9" s="69">
        <f>SUM(N9/P9)</f>
        <v>0.52884264000000003</v>
      </c>
      <c r="P9" s="68">
        <v>250000</v>
      </c>
    </row>
    <row r="10" spans="1:16">
      <c r="A10" s="67"/>
      <c r="B10" s="67"/>
      <c r="C10" s="67" t="s">
        <v>12</v>
      </c>
      <c r="D10" s="67"/>
      <c r="E10" s="67"/>
      <c r="F10" s="68"/>
      <c r="G10" s="68"/>
      <c r="H10" s="68"/>
      <c r="I10" s="68"/>
      <c r="J10" s="68"/>
      <c r="K10" s="68"/>
      <c r="L10" s="68"/>
      <c r="M10" s="68"/>
      <c r="N10" s="68">
        <f t="shared" ref="N10:N16" si="2">SUM(F10:M10)</f>
        <v>0</v>
      </c>
      <c r="O10" s="69"/>
      <c r="P10" s="68"/>
    </row>
    <row r="11" spans="1:16">
      <c r="A11" s="67"/>
      <c r="B11" s="67"/>
      <c r="C11" s="67"/>
      <c r="D11" s="67" t="s">
        <v>104</v>
      </c>
      <c r="E11" s="67"/>
      <c r="F11" s="68"/>
      <c r="G11" s="68"/>
      <c r="H11" s="68"/>
      <c r="I11" s="68"/>
      <c r="J11" s="68"/>
      <c r="K11" s="68"/>
      <c r="L11" s="68"/>
      <c r="M11" s="68"/>
      <c r="N11" s="68">
        <f t="shared" si="2"/>
        <v>0</v>
      </c>
      <c r="O11" s="69"/>
      <c r="P11" s="68"/>
    </row>
    <row r="12" spans="1:16">
      <c r="A12" s="67"/>
      <c r="B12" s="67"/>
      <c r="C12" s="67"/>
      <c r="D12" s="20"/>
      <c r="E12" s="67" t="s">
        <v>13</v>
      </c>
      <c r="F12" s="68">
        <v>0</v>
      </c>
      <c r="G12" s="68">
        <v>61188.5</v>
      </c>
      <c r="H12" s="68">
        <v>39946</v>
      </c>
      <c r="I12" s="68">
        <v>31846</v>
      </c>
      <c r="J12" s="68">
        <v>0</v>
      </c>
      <c r="K12" s="68">
        <v>55661.08</v>
      </c>
      <c r="L12" s="68"/>
      <c r="M12" s="68">
        <v>31586</v>
      </c>
      <c r="N12" s="68">
        <f t="shared" si="2"/>
        <v>220227.58000000002</v>
      </c>
      <c r="O12" s="69">
        <f>SUM(N12/P12)</f>
        <v>1.1621508179419526</v>
      </c>
      <c r="P12" s="68">
        <v>189500</v>
      </c>
    </row>
    <row r="13" spans="1:16">
      <c r="A13" s="67"/>
      <c r="B13" s="67"/>
      <c r="C13" s="67"/>
      <c r="D13" s="20"/>
      <c r="E13" s="67" t="s">
        <v>14</v>
      </c>
      <c r="F13" s="68">
        <v>0</v>
      </c>
      <c r="G13" s="68">
        <v>7454</v>
      </c>
      <c r="H13" s="68">
        <v>5233</v>
      </c>
      <c r="I13" s="68">
        <v>3728</v>
      </c>
      <c r="J13" s="68">
        <v>4326.0600000000004</v>
      </c>
      <c r="K13" s="68">
        <v>3543.31</v>
      </c>
      <c r="L13" s="68">
        <v>1689.63</v>
      </c>
      <c r="M13" s="68"/>
      <c r="N13" s="68">
        <f t="shared" si="2"/>
        <v>25974.000000000004</v>
      </c>
      <c r="O13" s="69">
        <f>SUM(N13/P13)</f>
        <v>0.86580000000000013</v>
      </c>
      <c r="P13" s="68">
        <v>30000</v>
      </c>
    </row>
    <row r="14" spans="1:16">
      <c r="A14" s="67"/>
      <c r="B14" s="67"/>
      <c r="C14" s="67"/>
      <c r="D14" s="67" t="s">
        <v>105</v>
      </c>
      <c r="E14" s="67"/>
      <c r="F14" s="68"/>
      <c r="G14" s="68"/>
      <c r="H14" s="68"/>
      <c r="I14" s="68"/>
      <c r="J14" s="68"/>
      <c r="K14" s="68"/>
      <c r="L14" s="68"/>
      <c r="M14" s="68"/>
      <c r="N14" s="68">
        <f t="shared" si="2"/>
        <v>0</v>
      </c>
      <c r="O14" s="69"/>
      <c r="P14" s="68"/>
    </row>
    <row r="15" spans="1:16">
      <c r="A15" s="67"/>
      <c r="B15" s="67"/>
      <c r="C15" s="67"/>
      <c r="D15" s="67"/>
      <c r="E15" s="67" t="s">
        <v>106</v>
      </c>
      <c r="F15" s="68"/>
      <c r="G15" s="68"/>
      <c r="H15" s="68"/>
      <c r="I15" s="68"/>
      <c r="J15" s="68"/>
      <c r="K15" s="68"/>
      <c r="L15" s="68"/>
      <c r="M15" s="68"/>
      <c r="N15" s="68">
        <f t="shared" si="2"/>
        <v>0</v>
      </c>
      <c r="O15" s="69"/>
      <c r="P15" s="68"/>
    </row>
    <row r="16" spans="1:16">
      <c r="A16" s="67"/>
      <c r="B16" s="67"/>
      <c r="C16" s="67"/>
      <c r="D16" s="67"/>
      <c r="E16" s="67" t="s">
        <v>107</v>
      </c>
      <c r="F16" s="68"/>
      <c r="G16" s="68"/>
      <c r="H16" s="68">
        <v>650</v>
      </c>
      <c r="I16" s="68">
        <v>1500</v>
      </c>
      <c r="J16" s="68"/>
      <c r="K16" s="68"/>
      <c r="L16" s="68"/>
      <c r="M16" s="68"/>
      <c r="N16" s="68">
        <f t="shared" si="2"/>
        <v>2150</v>
      </c>
      <c r="O16" s="69"/>
      <c r="P16" s="68"/>
    </row>
    <row r="17" spans="1:16">
      <c r="A17" s="67"/>
      <c r="B17" s="67"/>
      <c r="C17" s="67" t="s">
        <v>15</v>
      </c>
      <c r="D17" s="67"/>
      <c r="E17" s="67"/>
      <c r="F17" s="70">
        <f>ROUND(SUM(F12:F16),5)</f>
        <v>0</v>
      </c>
      <c r="G17" s="70">
        <f t="shared" ref="G17:M17" si="3">ROUND(SUM(G12:G16),5)</f>
        <v>68642.5</v>
      </c>
      <c r="H17" s="70">
        <f t="shared" si="3"/>
        <v>45829</v>
      </c>
      <c r="I17" s="70">
        <f t="shared" si="3"/>
        <v>37074</v>
      </c>
      <c r="J17" s="70">
        <f t="shared" si="3"/>
        <v>4326.0600000000004</v>
      </c>
      <c r="K17" s="70">
        <f t="shared" si="3"/>
        <v>59204.39</v>
      </c>
      <c r="L17" s="70">
        <f t="shared" si="3"/>
        <v>1689.63</v>
      </c>
      <c r="M17" s="70">
        <f t="shared" si="3"/>
        <v>31586</v>
      </c>
      <c r="N17" s="70">
        <f>SUM(N10:N16)</f>
        <v>248351.58000000002</v>
      </c>
      <c r="O17" s="69">
        <f>SUM(N17/P17)</f>
        <v>1.1314422779043281</v>
      </c>
      <c r="P17" s="70">
        <f>ROUND(SUM(P10:P13),5)</f>
        <v>219500</v>
      </c>
    </row>
    <row r="18" spans="1:16">
      <c r="A18" s="67"/>
      <c r="B18" s="67"/>
      <c r="C18" s="67" t="s">
        <v>16</v>
      </c>
      <c r="D18" s="67"/>
      <c r="E18" s="67"/>
      <c r="F18" s="68"/>
      <c r="G18" s="68"/>
      <c r="H18" s="68"/>
      <c r="I18" s="68"/>
      <c r="J18" s="68"/>
      <c r="K18" s="68"/>
      <c r="L18" s="68"/>
      <c r="M18" s="68"/>
      <c r="N18" s="68">
        <f t="shared" ref="N18:N19" si="4">SUM(F18:M18)</f>
        <v>0</v>
      </c>
      <c r="O18" s="69"/>
      <c r="P18" s="68"/>
    </row>
    <row r="19" spans="1:16">
      <c r="A19" s="67"/>
      <c r="B19" s="67"/>
      <c r="C19" s="67"/>
      <c r="D19" s="67" t="s">
        <v>17</v>
      </c>
      <c r="E19" s="67"/>
      <c r="F19" s="68">
        <v>93</v>
      </c>
      <c r="G19" s="68">
        <v>0</v>
      </c>
      <c r="H19" s="68">
        <v>0</v>
      </c>
      <c r="I19" s="68">
        <v>0</v>
      </c>
      <c r="J19" s="68">
        <v>0</v>
      </c>
      <c r="K19" s="68"/>
      <c r="L19" s="68"/>
      <c r="M19" s="68"/>
      <c r="N19" s="68">
        <f t="shared" si="4"/>
        <v>93</v>
      </c>
      <c r="O19" s="69"/>
      <c r="P19" s="68"/>
    </row>
    <row r="20" spans="1:16">
      <c r="A20" s="67"/>
      <c r="B20" s="67"/>
      <c r="C20" s="67" t="s">
        <v>19</v>
      </c>
      <c r="D20" s="67"/>
      <c r="E20" s="67"/>
      <c r="F20" s="70">
        <f>ROUND(SUM(F19:F19),5)</f>
        <v>93</v>
      </c>
      <c r="G20" s="70">
        <f t="shared" ref="G20:M20" si="5">ROUND(SUM(G19:G19),5)</f>
        <v>0</v>
      </c>
      <c r="H20" s="70">
        <f t="shared" si="5"/>
        <v>0</v>
      </c>
      <c r="I20" s="70">
        <f t="shared" si="5"/>
        <v>0</v>
      </c>
      <c r="J20" s="70">
        <f t="shared" si="5"/>
        <v>0</v>
      </c>
      <c r="K20" s="70">
        <f t="shared" si="5"/>
        <v>0</v>
      </c>
      <c r="L20" s="70">
        <f t="shared" si="5"/>
        <v>0</v>
      </c>
      <c r="M20" s="70">
        <f t="shared" si="5"/>
        <v>0</v>
      </c>
      <c r="N20" s="70">
        <f>SUM(N18:N19)</f>
        <v>93</v>
      </c>
      <c r="O20" s="69"/>
      <c r="P20" s="70">
        <f>ROUND(SUM(P18:P19),5)</f>
        <v>0</v>
      </c>
    </row>
    <row r="21" spans="1:16">
      <c r="A21" s="67"/>
      <c r="B21" s="67"/>
      <c r="C21" s="67" t="s">
        <v>20</v>
      </c>
      <c r="D21" s="67"/>
      <c r="E21" s="67"/>
      <c r="F21" s="68"/>
      <c r="G21" s="68"/>
      <c r="H21" s="68"/>
      <c r="I21" s="68"/>
      <c r="J21" s="68"/>
      <c r="K21" s="68"/>
      <c r="L21" s="68"/>
      <c r="M21" s="68"/>
      <c r="N21" s="68">
        <f t="shared" ref="N21:N23" si="6">SUM(F21:M21)</f>
        <v>0</v>
      </c>
      <c r="O21" s="69"/>
      <c r="P21" s="68"/>
    </row>
    <row r="22" spans="1:16">
      <c r="A22" s="67"/>
      <c r="B22" s="67"/>
      <c r="C22" s="67"/>
      <c r="D22" s="67" t="s">
        <v>21</v>
      </c>
      <c r="E22" s="67"/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/>
      <c r="L22" s="68"/>
      <c r="M22" s="68"/>
      <c r="N22" s="68">
        <f t="shared" si="6"/>
        <v>0</v>
      </c>
      <c r="O22" s="69"/>
      <c r="P22" s="68"/>
    </row>
    <row r="23" spans="1:16">
      <c r="A23" s="67"/>
      <c r="B23" s="67"/>
      <c r="C23" s="67"/>
      <c r="D23" s="67" t="s">
        <v>22</v>
      </c>
      <c r="E23" s="67"/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/>
      <c r="L23" s="68"/>
      <c r="M23" s="68"/>
      <c r="N23" s="68">
        <f t="shared" si="6"/>
        <v>0</v>
      </c>
      <c r="O23" s="69"/>
      <c r="P23" s="68">
        <v>5000.04</v>
      </c>
    </row>
    <row r="24" spans="1:16">
      <c r="A24" s="67"/>
      <c r="B24" s="67"/>
      <c r="C24" s="67" t="s">
        <v>23</v>
      </c>
      <c r="D24" s="67"/>
      <c r="E24" s="67"/>
      <c r="F24" s="70">
        <f>ROUND(SUM(F22:F23),5)</f>
        <v>0</v>
      </c>
      <c r="G24" s="70">
        <f t="shared" ref="G24:M24" si="7">ROUND(SUM(G22:G23),5)</f>
        <v>0</v>
      </c>
      <c r="H24" s="70">
        <f t="shared" si="7"/>
        <v>0</v>
      </c>
      <c r="I24" s="70">
        <f t="shared" si="7"/>
        <v>0</v>
      </c>
      <c r="J24" s="70">
        <f t="shared" si="7"/>
        <v>0</v>
      </c>
      <c r="K24" s="70">
        <f t="shared" si="7"/>
        <v>0</v>
      </c>
      <c r="L24" s="70">
        <f t="shared" si="7"/>
        <v>0</v>
      </c>
      <c r="M24" s="70">
        <f t="shared" si="7"/>
        <v>0</v>
      </c>
      <c r="N24" s="70">
        <f>SUM(N21:N23)</f>
        <v>0</v>
      </c>
      <c r="O24" s="69">
        <f>SUM(N24/P24)</f>
        <v>0</v>
      </c>
      <c r="P24" s="70">
        <f>ROUND(SUM(P21:P23),5)</f>
        <v>5000.04</v>
      </c>
    </row>
    <row r="25" spans="1:16">
      <c r="A25" s="67"/>
      <c r="B25" s="67"/>
      <c r="C25" s="67" t="s">
        <v>24</v>
      </c>
      <c r="D25" s="67"/>
      <c r="E25" s="67"/>
      <c r="F25" s="68"/>
      <c r="G25" s="68"/>
      <c r="H25" s="68"/>
      <c r="I25" s="68"/>
      <c r="J25" s="68"/>
      <c r="K25" s="68"/>
      <c r="L25" s="68"/>
      <c r="M25" s="68"/>
      <c r="N25" s="68">
        <f t="shared" ref="N25:N31" si="8">SUM(F25:M25)</f>
        <v>0</v>
      </c>
      <c r="O25" s="69"/>
      <c r="P25" s="68"/>
    </row>
    <row r="26" spans="1:16">
      <c r="A26" s="67"/>
      <c r="B26" s="67"/>
      <c r="C26" s="67"/>
      <c r="D26" s="67" t="s">
        <v>114</v>
      </c>
      <c r="E26" s="67"/>
      <c r="F26" s="68"/>
      <c r="G26" s="68"/>
      <c r="H26" s="68"/>
      <c r="I26" s="68">
        <v>578</v>
      </c>
      <c r="J26" s="68">
        <v>125</v>
      </c>
      <c r="K26" s="68"/>
      <c r="L26" s="68">
        <v>344</v>
      </c>
      <c r="M26" s="71"/>
      <c r="N26" s="68">
        <f t="shared" si="8"/>
        <v>1047</v>
      </c>
      <c r="O26" s="69"/>
      <c r="P26" s="68"/>
    </row>
    <row r="27" spans="1:16">
      <c r="A27" s="67"/>
      <c r="B27" s="67"/>
      <c r="C27" s="67"/>
      <c r="D27" s="67" t="s">
        <v>25</v>
      </c>
      <c r="E27" s="67"/>
      <c r="F27" s="68">
        <v>2.34</v>
      </c>
      <c r="G27" s="68">
        <v>2.5</v>
      </c>
      <c r="H27" s="71">
        <v>23.72</v>
      </c>
      <c r="I27" s="71">
        <v>3.25</v>
      </c>
      <c r="J27" s="71">
        <v>6.78</v>
      </c>
      <c r="K27" s="71">
        <v>34.200000000000003</v>
      </c>
      <c r="L27" s="71">
        <v>2.99</v>
      </c>
      <c r="M27" s="71">
        <v>1.67</v>
      </c>
      <c r="N27" s="68">
        <f t="shared" si="8"/>
        <v>77.449999999999989</v>
      </c>
      <c r="O27" s="69"/>
      <c r="P27" s="68"/>
    </row>
    <row r="28" spans="1:16">
      <c r="A28" s="67"/>
      <c r="B28" s="67"/>
      <c r="C28" s="67"/>
      <c r="D28" s="67" t="s">
        <v>99</v>
      </c>
      <c r="E28" s="67"/>
      <c r="F28" s="68">
        <v>0</v>
      </c>
      <c r="G28" s="68">
        <v>0</v>
      </c>
      <c r="H28" s="71">
        <v>526.76</v>
      </c>
      <c r="I28" s="71">
        <v>8.3000000000000007</v>
      </c>
      <c r="J28" s="71">
        <v>160.4</v>
      </c>
      <c r="K28" s="71">
        <v>31.34</v>
      </c>
      <c r="L28" s="71">
        <v>21.18</v>
      </c>
      <c r="M28" s="71"/>
      <c r="N28" s="68">
        <f t="shared" si="8"/>
        <v>747.9799999999999</v>
      </c>
      <c r="O28" s="69"/>
      <c r="P28" s="68"/>
    </row>
    <row r="29" spans="1:16">
      <c r="A29" s="67"/>
      <c r="B29" s="67"/>
      <c r="C29" s="67"/>
      <c r="D29" s="67" t="s">
        <v>26</v>
      </c>
      <c r="E29" s="67"/>
      <c r="F29" s="68">
        <v>2430</v>
      </c>
      <c r="G29" s="68">
        <v>0</v>
      </c>
      <c r="H29" s="71">
        <v>972</v>
      </c>
      <c r="I29" s="71">
        <v>1458</v>
      </c>
      <c r="J29" s="71">
        <v>1587.6</v>
      </c>
      <c r="K29" s="71">
        <v>1458</v>
      </c>
      <c r="L29" s="71">
        <v>1360.8</v>
      </c>
      <c r="M29" s="71">
        <v>1620</v>
      </c>
      <c r="N29" s="68">
        <f t="shared" si="8"/>
        <v>10886.4</v>
      </c>
      <c r="O29" s="69"/>
      <c r="P29" s="68"/>
    </row>
    <row r="30" spans="1:16">
      <c r="A30" s="67"/>
      <c r="B30" s="67"/>
      <c r="C30" s="67"/>
      <c r="D30" s="67" t="s">
        <v>112</v>
      </c>
      <c r="E30" s="67"/>
      <c r="F30" s="68"/>
      <c r="G30" s="68"/>
      <c r="H30" s="71"/>
      <c r="I30" s="71">
        <v>221726.4</v>
      </c>
      <c r="J30" s="71"/>
      <c r="K30" s="71"/>
      <c r="L30" s="71"/>
      <c r="M30" s="71"/>
      <c r="N30" s="68">
        <f t="shared" si="8"/>
        <v>221726.4</v>
      </c>
      <c r="O30" s="69"/>
      <c r="P30" s="68"/>
    </row>
    <row r="31" spans="1:16">
      <c r="A31" s="67"/>
      <c r="B31" s="67"/>
      <c r="C31" s="67"/>
      <c r="D31" s="67" t="s">
        <v>27</v>
      </c>
      <c r="E31" s="67"/>
      <c r="F31" s="68">
        <v>0</v>
      </c>
      <c r="G31" s="68">
        <v>398.27</v>
      </c>
      <c r="H31" s="68">
        <v>0</v>
      </c>
      <c r="I31" s="68">
        <v>0</v>
      </c>
      <c r="J31" s="68"/>
      <c r="K31" s="68"/>
      <c r="L31" s="68"/>
      <c r="M31" s="68"/>
      <c r="N31" s="68">
        <f t="shared" si="8"/>
        <v>398.27</v>
      </c>
      <c r="O31" s="69"/>
      <c r="P31" s="68"/>
    </row>
    <row r="32" spans="1:16">
      <c r="A32" s="67"/>
      <c r="B32" s="67"/>
      <c r="C32" s="67" t="s">
        <v>28</v>
      </c>
      <c r="D32" s="67"/>
      <c r="E32" s="67"/>
      <c r="F32" s="70">
        <f>ROUND(SUM(F26:F31),5)</f>
        <v>2432.34</v>
      </c>
      <c r="G32" s="70">
        <f t="shared" ref="G32:M32" si="9">ROUND(SUM(G26:G31),5)</f>
        <v>400.77</v>
      </c>
      <c r="H32" s="70">
        <f t="shared" si="9"/>
        <v>1522.48</v>
      </c>
      <c r="I32" s="70">
        <f t="shared" si="9"/>
        <v>223773.95</v>
      </c>
      <c r="J32" s="70">
        <f t="shared" si="9"/>
        <v>1879.78</v>
      </c>
      <c r="K32" s="70">
        <f t="shared" si="9"/>
        <v>1523.54</v>
      </c>
      <c r="L32" s="70">
        <f t="shared" si="9"/>
        <v>1728.97</v>
      </c>
      <c r="M32" s="70">
        <f t="shared" si="9"/>
        <v>1621.67</v>
      </c>
      <c r="N32" s="70">
        <f>SUM(N25:N31)</f>
        <v>234883.49999999997</v>
      </c>
      <c r="O32" s="69"/>
      <c r="P32" s="68"/>
    </row>
    <row r="33" spans="1:16">
      <c r="A33" s="67"/>
      <c r="B33" s="67"/>
      <c r="C33" s="67" t="s">
        <v>29</v>
      </c>
      <c r="D33" s="67"/>
      <c r="E33" s="67"/>
      <c r="F33" s="68"/>
      <c r="G33" s="68"/>
      <c r="H33" s="68"/>
      <c r="I33" s="68"/>
      <c r="J33" s="68"/>
      <c r="K33" s="68"/>
      <c r="L33" s="68"/>
      <c r="M33" s="68"/>
      <c r="N33" s="68">
        <f t="shared" ref="N33:N36" si="10">SUM(F33:M33)</f>
        <v>0</v>
      </c>
      <c r="O33" s="69"/>
      <c r="P33" s="68"/>
    </row>
    <row r="34" spans="1:16">
      <c r="A34" s="67"/>
      <c r="B34" s="67"/>
      <c r="C34" s="67"/>
      <c r="D34" s="67" t="s">
        <v>31</v>
      </c>
      <c r="E34" s="67"/>
      <c r="F34" s="68">
        <v>3353.5</v>
      </c>
      <c r="G34" s="68">
        <v>1448.22</v>
      </c>
      <c r="H34" s="68">
        <v>4041.88</v>
      </c>
      <c r="I34" s="68">
        <v>2255.46</v>
      </c>
      <c r="J34" s="68">
        <v>1482.38</v>
      </c>
      <c r="K34" s="68">
        <v>1497.55</v>
      </c>
      <c r="L34" s="68">
        <v>959</v>
      </c>
      <c r="M34" s="68">
        <v>1167.69</v>
      </c>
      <c r="N34" s="68">
        <f t="shared" si="10"/>
        <v>16205.680000000002</v>
      </c>
      <c r="O34" s="69"/>
      <c r="P34" s="68"/>
    </row>
    <row r="35" spans="1:16">
      <c r="A35" s="67"/>
      <c r="B35" s="67"/>
      <c r="C35" s="67"/>
      <c r="D35" s="67" t="s">
        <v>32</v>
      </c>
      <c r="E35" s="67"/>
      <c r="F35" s="68">
        <v>11801.57</v>
      </c>
      <c r="G35" s="68">
        <v>21122.6</v>
      </c>
      <c r="H35" s="68">
        <v>9774.75</v>
      </c>
      <c r="I35" s="68">
        <v>6384.48</v>
      </c>
      <c r="J35" s="68">
        <v>4245.96</v>
      </c>
      <c r="K35" s="68">
        <v>13897.01</v>
      </c>
      <c r="L35" s="68">
        <v>2089.39</v>
      </c>
      <c r="M35" s="68"/>
      <c r="N35" s="68">
        <f t="shared" si="10"/>
        <v>69315.759999999995</v>
      </c>
      <c r="O35" s="69"/>
      <c r="P35" s="68"/>
    </row>
    <row r="36" spans="1:16">
      <c r="A36" s="67"/>
      <c r="B36" s="67"/>
      <c r="C36" s="67"/>
      <c r="D36" s="67" t="s">
        <v>33</v>
      </c>
      <c r="E36" s="67"/>
      <c r="F36" s="68">
        <v>0</v>
      </c>
      <c r="G36" s="68">
        <v>0</v>
      </c>
      <c r="H36" s="68">
        <v>0</v>
      </c>
      <c r="I36" s="68">
        <v>0</v>
      </c>
      <c r="J36" s="68"/>
      <c r="K36" s="68"/>
      <c r="L36" s="68"/>
      <c r="M36" s="68"/>
      <c r="N36" s="68">
        <f t="shared" si="10"/>
        <v>0</v>
      </c>
      <c r="O36" s="69"/>
      <c r="P36" s="68">
        <v>192000</v>
      </c>
    </row>
    <row r="37" spans="1:16">
      <c r="A37" s="67"/>
      <c r="B37" s="67"/>
      <c r="C37" s="67" t="s">
        <v>34</v>
      </c>
      <c r="D37" s="67"/>
      <c r="E37" s="67"/>
      <c r="F37" s="72">
        <f>ROUND(SUM(F34:F36),5)</f>
        <v>15155.07</v>
      </c>
      <c r="G37" s="72">
        <f t="shared" ref="G37:M37" si="11">ROUND(SUM(G34:G36),5)</f>
        <v>22570.82</v>
      </c>
      <c r="H37" s="72">
        <f t="shared" si="11"/>
        <v>13816.63</v>
      </c>
      <c r="I37" s="72">
        <f t="shared" si="11"/>
        <v>8639.94</v>
      </c>
      <c r="J37" s="72">
        <f t="shared" si="11"/>
        <v>5728.34</v>
      </c>
      <c r="K37" s="72">
        <f t="shared" si="11"/>
        <v>15394.56</v>
      </c>
      <c r="L37" s="72">
        <f t="shared" si="11"/>
        <v>3048.39</v>
      </c>
      <c r="M37" s="72">
        <f t="shared" si="11"/>
        <v>1167.69</v>
      </c>
      <c r="N37" s="70">
        <f>SUM(N33:N36)</f>
        <v>85521.44</v>
      </c>
      <c r="O37" s="69">
        <f>SUM(N37/P37)</f>
        <v>0.44542416666666668</v>
      </c>
      <c r="P37" s="70">
        <f>ROUND(SUM(P33:P36),5)</f>
        <v>192000</v>
      </c>
    </row>
    <row r="38" spans="1:16">
      <c r="A38" s="67"/>
      <c r="B38" s="67" t="s">
        <v>35</v>
      </c>
      <c r="C38" s="67"/>
      <c r="D38" s="67"/>
      <c r="E38" s="67"/>
      <c r="F38" s="70">
        <f>ROUND(F9+F17+F20+F24+F32+F37,5)</f>
        <v>63112.71</v>
      </c>
      <c r="G38" s="70">
        <f t="shared" ref="G38:N38" si="12">ROUND(G9+G17+G20+G24+G32+G37,5)</f>
        <v>102035.9</v>
      </c>
      <c r="H38" s="70">
        <f t="shared" si="12"/>
        <v>82262.789999999994</v>
      </c>
      <c r="I38" s="70">
        <f t="shared" si="12"/>
        <v>289339.65999999997</v>
      </c>
      <c r="J38" s="70">
        <f t="shared" si="12"/>
        <v>18970.82</v>
      </c>
      <c r="K38" s="70">
        <f t="shared" si="12"/>
        <v>89736.39</v>
      </c>
      <c r="L38" s="70">
        <f t="shared" si="12"/>
        <v>14062.57</v>
      </c>
      <c r="M38" s="70">
        <f t="shared" si="12"/>
        <v>41539.339999999997</v>
      </c>
      <c r="N38" s="70">
        <f t="shared" si="12"/>
        <v>701060.18</v>
      </c>
      <c r="O38" s="69">
        <f>SUM(N38/P38)</f>
        <v>1.0518531701813552</v>
      </c>
      <c r="P38" s="70">
        <f>ROUND(P3+P9+P17+P20+P24+P32+P37,5)</f>
        <v>666500.04</v>
      </c>
    </row>
    <row r="39" spans="1:16">
      <c r="A39" s="67"/>
      <c r="B39" s="67" t="s">
        <v>36</v>
      </c>
      <c r="C39" s="67"/>
      <c r="D39" s="67"/>
      <c r="E39" s="67"/>
      <c r="F39" s="68"/>
      <c r="G39" s="68"/>
      <c r="H39" s="68"/>
      <c r="I39" s="68"/>
      <c r="J39" s="68"/>
      <c r="K39" s="68"/>
      <c r="L39" s="68"/>
      <c r="M39" s="68"/>
      <c r="N39" s="68">
        <f t="shared" ref="N39:N43" si="13">SUM(F39:M39)</f>
        <v>0</v>
      </c>
      <c r="O39" s="69"/>
      <c r="P39" s="68"/>
    </row>
    <row r="40" spans="1:16">
      <c r="A40" s="67"/>
      <c r="B40" s="67"/>
      <c r="C40" s="67" t="s">
        <v>37</v>
      </c>
      <c r="D40" s="67"/>
      <c r="E40" s="67"/>
      <c r="F40" s="68"/>
      <c r="G40" s="68"/>
      <c r="H40" s="68"/>
      <c r="I40" s="68"/>
      <c r="J40" s="68"/>
      <c r="K40" s="68"/>
      <c r="L40" s="68"/>
      <c r="M40" s="68"/>
      <c r="N40" s="68">
        <f t="shared" si="13"/>
        <v>0</v>
      </c>
      <c r="O40" s="69"/>
      <c r="P40" s="68"/>
    </row>
    <row r="41" spans="1:16">
      <c r="A41" s="67"/>
      <c r="B41" s="67"/>
      <c r="C41" s="67"/>
      <c r="D41" s="67" t="s">
        <v>38</v>
      </c>
      <c r="E41" s="67"/>
      <c r="F41" s="68"/>
      <c r="G41" s="68"/>
      <c r="H41" s="68"/>
      <c r="I41" s="68"/>
      <c r="J41" s="68"/>
      <c r="K41" s="68"/>
      <c r="L41" s="68"/>
      <c r="M41" s="68"/>
      <c r="N41" s="68">
        <f t="shared" si="13"/>
        <v>0</v>
      </c>
      <c r="O41" s="69"/>
      <c r="P41" s="68"/>
    </row>
    <row r="42" spans="1:16">
      <c r="A42" s="67"/>
      <c r="B42" s="67"/>
      <c r="C42" s="67"/>
      <c r="D42" s="67"/>
      <c r="E42" s="67" t="s">
        <v>116</v>
      </c>
      <c r="F42" s="68">
        <v>0</v>
      </c>
      <c r="G42" s="68">
        <v>0</v>
      </c>
      <c r="H42" s="68">
        <v>605</v>
      </c>
      <c r="I42" s="68">
        <v>82.5</v>
      </c>
      <c r="J42" s="68">
        <v>106</v>
      </c>
      <c r="K42" s="68"/>
      <c r="L42" s="68"/>
      <c r="M42" s="68"/>
      <c r="N42" s="68">
        <f t="shared" si="13"/>
        <v>793.5</v>
      </c>
      <c r="O42" s="69"/>
      <c r="P42" s="68"/>
    </row>
    <row r="43" spans="1:16">
      <c r="A43" s="67"/>
      <c r="B43" s="67"/>
      <c r="C43" s="67"/>
      <c r="D43" s="67"/>
      <c r="E43" s="67" t="s">
        <v>117</v>
      </c>
      <c r="F43" s="68">
        <v>9291.36</v>
      </c>
      <c r="G43" s="68">
        <v>0</v>
      </c>
      <c r="H43" s="68">
        <v>17322.3</v>
      </c>
      <c r="I43" s="68">
        <v>1924</v>
      </c>
      <c r="J43" s="68">
        <v>7726</v>
      </c>
      <c r="K43" s="68">
        <v>2618</v>
      </c>
      <c r="L43" s="68"/>
      <c r="M43" s="68"/>
      <c r="N43" s="68">
        <f t="shared" si="13"/>
        <v>38881.660000000003</v>
      </c>
      <c r="O43" s="69"/>
      <c r="P43" s="68"/>
    </row>
    <row r="44" spans="1:16">
      <c r="A44" s="67"/>
      <c r="B44" s="67"/>
      <c r="C44" s="67"/>
      <c r="D44" s="67" t="s">
        <v>40</v>
      </c>
      <c r="E44" s="67"/>
      <c r="F44" s="70">
        <f>ROUND(SUM(F41:F43),5)</f>
        <v>9291.36</v>
      </c>
      <c r="G44" s="70">
        <f t="shared" ref="G44:N44" si="14">ROUND(SUM(G41:G43),5)</f>
        <v>0</v>
      </c>
      <c r="H44" s="70">
        <f t="shared" si="14"/>
        <v>17927.3</v>
      </c>
      <c r="I44" s="70">
        <f t="shared" si="14"/>
        <v>2006.5</v>
      </c>
      <c r="J44" s="70">
        <f t="shared" si="14"/>
        <v>7832</v>
      </c>
      <c r="K44" s="70">
        <f t="shared" si="14"/>
        <v>2618</v>
      </c>
      <c r="L44" s="70">
        <f t="shared" si="14"/>
        <v>0</v>
      </c>
      <c r="M44" s="70">
        <f t="shared" si="14"/>
        <v>0</v>
      </c>
      <c r="N44" s="70">
        <f t="shared" si="14"/>
        <v>39675.160000000003</v>
      </c>
      <c r="O44" s="69"/>
      <c r="P44" s="68"/>
    </row>
    <row r="45" spans="1:16">
      <c r="A45" s="67"/>
      <c r="B45" s="67"/>
      <c r="C45" s="67"/>
      <c r="D45" s="67" t="s">
        <v>101</v>
      </c>
      <c r="E45" s="67"/>
      <c r="F45" s="68">
        <v>0</v>
      </c>
      <c r="G45" s="68">
        <v>0</v>
      </c>
      <c r="H45" s="68">
        <v>2000</v>
      </c>
      <c r="I45" s="68"/>
      <c r="J45" s="68"/>
      <c r="K45" s="68"/>
      <c r="L45" s="68"/>
      <c r="M45" s="68"/>
      <c r="N45" s="68">
        <f t="shared" ref="N45:N51" si="15">SUM(F45:M45)</f>
        <v>2000</v>
      </c>
      <c r="O45" s="69"/>
      <c r="P45" s="68"/>
    </row>
    <row r="46" spans="1:16">
      <c r="A46" s="67"/>
      <c r="B46" s="67"/>
      <c r="C46" s="67"/>
      <c r="D46" s="67" t="s">
        <v>122</v>
      </c>
      <c r="E46" s="67"/>
      <c r="F46" s="68"/>
      <c r="G46" s="68"/>
      <c r="H46" s="68"/>
      <c r="I46" s="68"/>
      <c r="J46" s="68"/>
      <c r="K46" s="68">
        <v>475</v>
      </c>
      <c r="L46" s="68">
        <v>114</v>
      </c>
      <c r="M46" s="68"/>
      <c r="N46" s="68">
        <f t="shared" si="15"/>
        <v>589</v>
      </c>
      <c r="O46" s="69"/>
      <c r="P46" s="68"/>
    </row>
    <row r="47" spans="1:16">
      <c r="A47" s="67"/>
      <c r="B47" s="67"/>
      <c r="C47" s="67"/>
      <c r="D47" s="67" t="s">
        <v>123</v>
      </c>
      <c r="E47" s="67"/>
      <c r="F47" s="68"/>
      <c r="G47" s="68"/>
      <c r="H47" s="68"/>
      <c r="I47" s="68"/>
      <c r="J47" s="68"/>
      <c r="K47" s="68">
        <v>62.25</v>
      </c>
      <c r="L47" s="68">
        <v>17.34</v>
      </c>
      <c r="M47" s="68">
        <v>131.55000000000001</v>
      </c>
      <c r="N47" s="68">
        <f t="shared" si="15"/>
        <v>211.14000000000001</v>
      </c>
      <c r="O47" s="69"/>
      <c r="P47" s="68"/>
    </row>
    <row r="48" spans="1:16">
      <c r="A48" s="67"/>
      <c r="B48" s="67"/>
      <c r="C48" s="67"/>
      <c r="D48" s="67" t="s">
        <v>102</v>
      </c>
      <c r="E48" s="67"/>
      <c r="F48" s="68">
        <v>0</v>
      </c>
      <c r="G48" s="68">
        <v>0</v>
      </c>
      <c r="H48" s="68">
        <v>7519</v>
      </c>
      <c r="I48" s="68"/>
      <c r="J48" s="68">
        <v>756</v>
      </c>
      <c r="K48" s="68">
        <v>252</v>
      </c>
      <c r="L48" s="68">
        <v>252</v>
      </c>
      <c r="M48" s="68"/>
      <c r="N48" s="68">
        <f t="shared" si="15"/>
        <v>8779</v>
      </c>
      <c r="O48" s="69"/>
      <c r="P48" s="68"/>
    </row>
    <row r="49" spans="1:16">
      <c r="A49" s="67"/>
      <c r="B49" s="67"/>
      <c r="C49" s="67"/>
      <c r="D49" s="67" t="s">
        <v>41</v>
      </c>
      <c r="E49" s="67"/>
      <c r="F49" s="68">
        <v>0</v>
      </c>
      <c r="G49" s="68">
        <v>985.91</v>
      </c>
      <c r="H49" s="68">
        <v>2840.3</v>
      </c>
      <c r="I49" s="68">
        <v>1136.24</v>
      </c>
      <c r="J49" s="68">
        <v>930.94</v>
      </c>
      <c r="K49" s="68">
        <v>1046.53</v>
      </c>
      <c r="L49" s="68">
        <v>1398.47</v>
      </c>
      <c r="M49" s="68">
        <v>179.93</v>
      </c>
      <c r="N49" s="68">
        <f t="shared" si="15"/>
        <v>8518.32</v>
      </c>
      <c r="O49" s="69">
        <f>SUM(N49/P49)</f>
        <v>0.49295833333333333</v>
      </c>
      <c r="P49" s="68">
        <v>17280</v>
      </c>
    </row>
    <row r="50" spans="1:16">
      <c r="A50" s="67"/>
      <c r="B50" s="67"/>
      <c r="C50" s="67"/>
      <c r="D50" s="67" t="s">
        <v>115</v>
      </c>
      <c r="E50" s="67"/>
      <c r="F50" s="68"/>
      <c r="G50" s="68"/>
      <c r="H50" s="68"/>
      <c r="I50" s="68"/>
      <c r="J50" s="68">
        <v>349</v>
      </c>
      <c r="K50" s="68"/>
      <c r="L50" s="68"/>
      <c r="M50" s="68"/>
      <c r="N50" s="68">
        <f t="shared" si="15"/>
        <v>349</v>
      </c>
      <c r="O50" s="69"/>
      <c r="P50" s="68"/>
    </row>
    <row r="51" spans="1:16">
      <c r="A51" s="67"/>
      <c r="B51" s="67"/>
      <c r="C51" s="67"/>
      <c r="D51" s="67" t="s">
        <v>42</v>
      </c>
      <c r="E51" s="67"/>
      <c r="F51" s="68">
        <v>0</v>
      </c>
      <c r="G51" s="68">
        <v>0</v>
      </c>
      <c r="H51" s="68">
        <v>139</v>
      </c>
      <c r="I51" s="68"/>
      <c r="J51" s="68"/>
      <c r="K51" s="68"/>
      <c r="L51" s="68"/>
      <c r="M51" s="68"/>
      <c r="N51" s="68">
        <f t="shared" si="15"/>
        <v>139</v>
      </c>
      <c r="O51" s="69"/>
      <c r="P51" s="68">
        <v>10000.08</v>
      </c>
    </row>
    <row r="52" spans="1:16">
      <c r="A52" s="67"/>
      <c r="B52" s="67"/>
      <c r="C52" s="67" t="s">
        <v>43</v>
      </c>
      <c r="D52" s="67"/>
      <c r="E52" s="67"/>
      <c r="F52" s="70">
        <f>ROUND(SUM(F44:F51),5)</f>
        <v>9291.36</v>
      </c>
      <c r="G52" s="70">
        <f t="shared" ref="G52:N52" si="16">ROUND(SUM(G44:G51),5)</f>
        <v>985.91</v>
      </c>
      <c r="H52" s="70">
        <f t="shared" si="16"/>
        <v>30425.599999999999</v>
      </c>
      <c r="I52" s="70">
        <f t="shared" si="16"/>
        <v>3142.74</v>
      </c>
      <c r="J52" s="70">
        <f t="shared" si="16"/>
        <v>9867.94</v>
      </c>
      <c r="K52" s="70">
        <f t="shared" si="16"/>
        <v>4453.78</v>
      </c>
      <c r="L52" s="70">
        <f t="shared" si="16"/>
        <v>1781.81</v>
      </c>
      <c r="M52" s="70">
        <f t="shared" si="16"/>
        <v>311.48</v>
      </c>
      <c r="N52" s="70">
        <f t="shared" si="16"/>
        <v>60260.62</v>
      </c>
      <c r="O52" s="69">
        <f>SUM(N52/P52)</f>
        <v>2.2089605309075337</v>
      </c>
      <c r="P52" s="70">
        <f>ROUND(P40+SUM(P44:P51),5)</f>
        <v>27280.080000000002</v>
      </c>
    </row>
    <row r="53" spans="1:16">
      <c r="A53" s="67"/>
      <c r="B53" s="67"/>
      <c r="C53" s="67" t="s">
        <v>129</v>
      </c>
      <c r="D53" s="67"/>
      <c r="E53" s="67"/>
      <c r="F53" s="68"/>
      <c r="G53" s="68"/>
      <c r="H53" s="68"/>
      <c r="I53" s="68"/>
      <c r="J53" s="68"/>
      <c r="K53" s="68"/>
      <c r="L53" s="68"/>
      <c r="M53" s="68"/>
      <c r="N53" s="68">
        <f t="shared" ref="N53:N61" si="17">SUM(F53:M53)</f>
        <v>0</v>
      </c>
      <c r="O53" s="69"/>
      <c r="P53" s="68"/>
    </row>
    <row r="54" spans="1:16">
      <c r="A54" s="67"/>
      <c r="B54" s="67"/>
      <c r="C54" s="67"/>
      <c r="D54" s="67" t="s">
        <v>130</v>
      </c>
      <c r="E54" s="67"/>
      <c r="F54" s="68"/>
      <c r="G54" s="68"/>
      <c r="H54" s="68"/>
      <c r="I54" s="68"/>
      <c r="J54" s="68"/>
      <c r="K54" s="68"/>
      <c r="L54" s="68"/>
      <c r="M54" s="68">
        <v>267.89999999999998</v>
      </c>
      <c r="N54" s="68">
        <f t="shared" si="17"/>
        <v>267.89999999999998</v>
      </c>
      <c r="O54" s="69"/>
      <c r="P54" s="68"/>
    </row>
    <row r="55" spans="1:16">
      <c r="A55" s="67"/>
      <c r="B55" s="67"/>
      <c r="C55" s="67" t="s">
        <v>124</v>
      </c>
      <c r="D55" s="67"/>
      <c r="E55" s="67"/>
      <c r="F55" s="68"/>
      <c r="G55" s="68"/>
      <c r="H55" s="68"/>
      <c r="I55" s="68"/>
      <c r="J55" s="68"/>
      <c r="K55" s="68"/>
      <c r="L55" s="68"/>
      <c r="M55" s="68"/>
      <c r="N55" s="68">
        <f t="shared" si="17"/>
        <v>0</v>
      </c>
      <c r="O55" s="69"/>
      <c r="P55" s="68"/>
    </row>
    <row r="56" spans="1:16">
      <c r="A56" s="67"/>
      <c r="B56" s="67"/>
      <c r="C56" s="67"/>
      <c r="D56" s="67" t="s">
        <v>125</v>
      </c>
      <c r="E56" s="67"/>
      <c r="F56" s="68"/>
      <c r="G56" s="68"/>
      <c r="H56" s="68"/>
      <c r="I56" s="68"/>
      <c r="J56" s="68"/>
      <c r="K56" s="68">
        <v>981.68</v>
      </c>
      <c r="L56" s="68"/>
      <c r="M56" s="68"/>
      <c r="N56" s="68">
        <f t="shared" si="17"/>
        <v>981.68</v>
      </c>
      <c r="O56" s="69"/>
      <c r="P56" s="68"/>
    </row>
    <row r="57" spans="1:16">
      <c r="A57" s="67"/>
      <c r="B57" s="67"/>
      <c r="C57" s="67" t="s">
        <v>131</v>
      </c>
      <c r="D57" s="67"/>
      <c r="E57" s="67"/>
      <c r="F57" s="70">
        <f>SUM(F54:F56)</f>
        <v>0</v>
      </c>
      <c r="G57" s="70">
        <f t="shared" ref="G57:N57" si="18">SUM(G54:G56)</f>
        <v>0</v>
      </c>
      <c r="H57" s="70">
        <f t="shared" si="18"/>
        <v>0</v>
      </c>
      <c r="I57" s="70">
        <f t="shared" si="18"/>
        <v>0</v>
      </c>
      <c r="J57" s="70">
        <f t="shared" si="18"/>
        <v>0</v>
      </c>
      <c r="K57" s="70">
        <f t="shared" si="18"/>
        <v>981.68</v>
      </c>
      <c r="L57" s="70">
        <f t="shared" si="18"/>
        <v>0</v>
      </c>
      <c r="M57" s="70">
        <f t="shared" si="18"/>
        <v>267.89999999999998</v>
      </c>
      <c r="N57" s="70">
        <f t="shared" si="18"/>
        <v>1249.58</v>
      </c>
      <c r="O57" s="69"/>
      <c r="P57" s="68"/>
    </row>
    <row r="58" spans="1:16">
      <c r="A58" s="67"/>
      <c r="B58" s="67"/>
      <c r="C58" s="67" t="s">
        <v>44</v>
      </c>
      <c r="D58" s="67"/>
      <c r="E58" s="67"/>
      <c r="F58" s="68"/>
      <c r="G58" s="68"/>
      <c r="H58" s="68"/>
      <c r="I58" s="68"/>
      <c r="J58" s="68"/>
      <c r="K58" s="68"/>
      <c r="L58" s="68"/>
      <c r="M58" s="68"/>
      <c r="N58" s="68">
        <f t="shared" si="17"/>
        <v>0</v>
      </c>
      <c r="O58" s="69"/>
      <c r="P58" s="68"/>
    </row>
    <row r="59" spans="1:16">
      <c r="A59" s="67"/>
      <c r="B59" s="67"/>
      <c r="C59" s="67"/>
      <c r="D59" s="67" t="s">
        <v>103</v>
      </c>
      <c r="E59" s="67"/>
      <c r="F59" s="68">
        <v>0</v>
      </c>
      <c r="G59" s="68">
        <v>0</v>
      </c>
      <c r="H59" s="68">
        <v>307</v>
      </c>
      <c r="I59" s="68"/>
      <c r="J59" s="68"/>
      <c r="K59" s="68"/>
      <c r="L59" s="68">
        <v>964.5</v>
      </c>
      <c r="M59" s="68">
        <v>969.5</v>
      </c>
      <c r="N59" s="68">
        <f t="shared" si="17"/>
        <v>2241</v>
      </c>
      <c r="O59" s="69"/>
      <c r="P59" s="68">
        <v>5000</v>
      </c>
    </row>
    <row r="60" spans="1:16">
      <c r="A60" s="67"/>
      <c r="B60" s="67"/>
      <c r="C60" s="67"/>
      <c r="D60" s="67" t="s">
        <v>45</v>
      </c>
      <c r="E60" s="67"/>
      <c r="F60" s="68">
        <v>7726</v>
      </c>
      <c r="G60" s="68">
        <v>0</v>
      </c>
      <c r="H60" s="68">
        <v>2775.5</v>
      </c>
      <c r="I60" s="68"/>
      <c r="J60" s="68"/>
      <c r="K60" s="68">
        <v>8410.32</v>
      </c>
      <c r="L60" s="68"/>
      <c r="M60" s="68"/>
      <c r="N60" s="68">
        <f t="shared" si="17"/>
        <v>18911.82</v>
      </c>
      <c r="O60" s="69"/>
      <c r="P60" s="68">
        <v>5000</v>
      </c>
    </row>
    <row r="61" spans="1:16">
      <c r="A61" s="67"/>
      <c r="B61" s="67"/>
      <c r="C61" s="67"/>
      <c r="D61" s="67" t="s">
        <v>46</v>
      </c>
      <c r="E61" s="67"/>
      <c r="F61" s="68">
        <v>785.45</v>
      </c>
      <c r="G61" s="68">
        <v>2940.12</v>
      </c>
      <c r="H61" s="68">
        <v>644.39</v>
      </c>
      <c r="I61" s="68">
        <v>2431.19</v>
      </c>
      <c r="J61" s="68">
        <v>640.4</v>
      </c>
      <c r="K61" s="68">
        <v>619.96</v>
      </c>
      <c r="L61" s="68">
        <v>2007.22</v>
      </c>
      <c r="M61" s="68">
        <v>2050.41</v>
      </c>
      <c r="N61" s="68">
        <f t="shared" si="17"/>
        <v>12119.14</v>
      </c>
      <c r="O61" s="69">
        <f>SUM(N61/P61)</f>
        <v>1.2119043047655618</v>
      </c>
      <c r="P61" s="68">
        <v>10000.08</v>
      </c>
    </row>
    <row r="62" spans="1:16">
      <c r="A62" s="67"/>
      <c r="B62" s="67"/>
      <c r="C62" s="67" t="s">
        <v>48</v>
      </c>
      <c r="D62" s="67"/>
      <c r="E62" s="67"/>
      <c r="F62" s="70">
        <f>ROUND(SUM(F59:F61),5)</f>
        <v>8511.4500000000007</v>
      </c>
      <c r="G62" s="70">
        <f t="shared" ref="G62:N62" si="19">ROUND(SUM(G59:G61),5)</f>
        <v>2940.12</v>
      </c>
      <c r="H62" s="70">
        <f t="shared" si="19"/>
        <v>3726.89</v>
      </c>
      <c r="I62" s="70">
        <f t="shared" si="19"/>
        <v>2431.19</v>
      </c>
      <c r="J62" s="70">
        <f t="shared" si="19"/>
        <v>640.4</v>
      </c>
      <c r="K62" s="70">
        <f t="shared" si="19"/>
        <v>9030.2800000000007</v>
      </c>
      <c r="L62" s="70">
        <f t="shared" si="19"/>
        <v>2971.72</v>
      </c>
      <c r="M62" s="70">
        <f t="shared" si="19"/>
        <v>3019.91</v>
      </c>
      <c r="N62" s="70">
        <f t="shared" si="19"/>
        <v>33271.96</v>
      </c>
      <c r="O62" s="69">
        <f>SUM(N62/P62)</f>
        <v>1.6635913456346172</v>
      </c>
      <c r="P62" s="70">
        <f>ROUND(SUM(P58:P61),5)</f>
        <v>20000.080000000002</v>
      </c>
    </row>
    <row r="63" spans="1:16">
      <c r="A63" s="67"/>
      <c r="B63" s="67"/>
      <c r="C63" s="67" t="s">
        <v>49</v>
      </c>
      <c r="D63" s="67"/>
      <c r="E63" s="67"/>
      <c r="F63" s="68"/>
      <c r="G63" s="68"/>
      <c r="H63" s="68"/>
      <c r="I63" s="68"/>
      <c r="J63" s="68"/>
      <c r="K63" s="68"/>
      <c r="L63" s="68"/>
      <c r="M63" s="68"/>
      <c r="N63" s="68">
        <f t="shared" ref="N63:N78" si="20">SUM(F63:M63)</f>
        <v>0</v>
      </c>
      <c r="O63" s="69"/>
      <c r="P63" s="68"/>
    </row>
    <row r="64" spans="1:16">
      <c r="A64" s="67"/>
      <c r="B64" s="67"/>
      <c r="C64" s="67"/>
      <c r="D64" s="67" t="s">
        <v>50</v>
      </c>
      <c r="E64" s="67"/>
      <c r="F64" s="68">
        <v>315.7</v>
      </c>
      <c r="G64" s="68">
        <v>531</v>
      </c>
      <c r="H64" s="68">
        <v>1.83</v>
      </c>
      <c r="I64" s="68">
        <v>3.17</v>
      </c>
      <c r="J64" s="68">
        <v>495</v>
      </c>
      <c r="K64" s="68">
        <v>1000</v>
      </c>
      <c r="L64" s="68">
        <v>200</v>
      </c>
      <c r="M64" s="68">
        <v>360</v>
      </c>
      <c r="N64" s="68">
        <f t="shared" si="20"/>
        <v>2906.7</v>
      </c>
      <c r="O64" s="69"/>
      <c r="P64" s="68"/>
    </row>
    <row r="65" spans="1:16">
      <c r="A65" s="67"/>
      <c r="B65" s="67"/>
      <c r="C65" s="67"/>
      <c r="D65" s="67" t="s">
        <v>51</v>
      </c>
      <c r="E65" s="67"/>
      <c r="F65" s="68">
        <v>119.19</v>
      </c>
      <c r="G65" s="68">
        <v>0</v>
      </c>
      <c r="H65" s="68">
        <v>171.02</v>
      </c>
      <c r="I65" s="68">
        <v>84.5</v>
      </c>
      <c r="J65" s="68">
        <v>2.76</v>
      </c>
      <c r="K65" s="68">
        <v>479.09</v>
      </c>
      <c r="L65" s="68">
        <v>111.39</v>
      </c>
      <c r="M65" s="68">
        <v>1.92</v>
      </c>
      <c r="N65" s="68">
        <f t="shared" si="20"/>
        <v>969.86999999999989</v>
      </c>
      <c r="O65" s="69"/>
      <c r="P65" s="68"/>
    </row>
    <row r="66" spans="1:16">
      <c r="A66" s="67"/>
      <c r="B66" s="67"/>
      <c r="C66" s="67"/>
      <c r="D66" s="67" t="s">
        <v>52</v>
      </c>
      <c r="E66" s="67"/>
      <c r="F66" s="68">
        <v>36</v>
      </c>
      <c r="G66" s="68">
        <v>0</v>
      </c>
      <c r="H66" s="68">
        <v>36</v>
      </c>
      <c r="I66" s="68"/>
      <c r="J66" s="68">
        <v>40</v>
      </c>
      <c r="K66" s="68"/>
      <c r="L66" s="68"/>
      <c r="M66" s="68"/>
      <c r="N66" s="68">
        <f t="shared" si="20"/>
        <v>112</v>
      </c>
      <c r="O66" s="69"/>
      <c r="P66" s="68"/>
    </row>
    <row r="67" spans="1:16">
      <c r="A67" s="67"/>
      <c r="B67" s="67"/>
      <c r="C67" s="67"/>
      <c r="D67" s="67" t="s">
        <v>53</v>
      </c>
      <c r="E67" s="67"/>
      <c r="F67" s="68">
        <v>552.32000000000005</v>
      </c>
      <c r="G67" s="68">
        <v>0</v>
      </c>
      <c r="H67" s="68">
        <v>0</v>
      </c>
      <c r="I67" s="68"/>
      <c r="J67" s="68"/>
      <c r="K67" s="68"/>
      <c r="L67" s="68"/>
      <c r="M67" s="68"/>
      <c r="N67" s="68">
        <f t="shared" si="20"/>
        <v>552.32000000000005</v>
      </c>
      <c r="O67" s="69"/>
      <c r="P67" s="68"/>
    </row>
    <row r="68" spans="1:16">
      <c r="A68" s="67"/>
      <c r="B68" s="67"/>
      <c r="C68" s="67"/>
      <c r="D68" s="67" t="s">
        <v>54</v>
      </c>
      <c r="E68" s="67"/>
      <c r="F68" s="68">
        <v>622.96</v>
      </c>
      <c r="G68" s="68">
        <v>736.14</v>
      </c>
      <c r="H68" s="68">
        <v>1145.56</v>
      </c>
      <c r="I68" s="68">
        <v>713.97</v>
      </c>
      <c r="J68" s="68">
        <v>995.96</v>
      </c>
      <c r="K68" s="68">
        <v>597.97</v>
      </c>
      <c r="L68" s="68">
        <v>581.97</v>
      </c>
      <c r="M68" s="68">
        <v>646.97</v>
      </c>
      <c r="N68" s="68">
        <f t="shared" si="20"/>
        <v>6041.5000000000009</v>
      </c>
      <c r="O68" s="69"/>
      <c r="P68" s="68"/>
    </row>
    <row r="69" spans="1:16">
      <c r="A69" s="67"/>
      <c r="B69" s="67"/>
      <c r="C69" s="67"/>
      <c r="D69" s="67" t="s">
        <v>55</v>
      </c>
      <c r="E69" s="67"/>
      <c r="F69" s="68">
        <v>270</v>
      </c>
      <c r="G69" s="68">
        <v>0</v>
      </c>
      <c r="H69" s="68">
        <v>600</v>
      </c>
      <c r="I69" s="68"/>
      <c r="J69" s="68">
        <v>227.61</v>
      </c>
      <c r="K69" s="68"/>
      <c r="L69" s="68"/>
      <c r="M69" s="68"/>
      <c r="N69" s="68">
        <f t="shared" si="20"/>
        <v>1097.6100000000001</v>
      </c>
      <c r="O69" s="69"/>
      <c r="P69" s="68"/>
    </row>
    <row r="70" spans="1:16">
      <c r="A70" s="67"/>
      <c r="B70" s="67"/>
      <c r="C70" s="67"/>
      <c r="D70" s="67" t="s">
        <v>56</v>
      </c>
      <c r="E70" s="67"/>
      <c r="F70" s="68">
        <v>470</v>
      </c>
      <c r="G70" s="68">
        <v>0</v>
      </c>
      <c r="H70" s="68">
        <v>25</v>
      </c>
      <c r="I70" s="68">
        <v>75</v>
      </c>
      <c r="J70" s="68"/>
      <c r="K70" s="68"/>
      <c r="L70" s="68">
        <v>40</v>
      </c>
      <c r="M70" s="68"/>
      <c r="N70" s="68">
        <f t="shared" si="20"/>
        <v>610</v>
      </c>
      <c r="O70" s="69"/>
      <c r="P70" s="68"/>
    </row>
    <row r="71" spans="1:16">
      <c r="A71" s="67"/>
      <c r="B71" s="67"/>
      <c r="C71" s="67"/>
      <c r="D71" s="67" t="s">
        <v>57</v>
      </c>
      <c r="E71" s="67"/>
      <c r="F71" s="68">
        <v>140.04</v>
      </c>
      <c r="G71" s="68">
        <v>24.01</v>
      </c>
      <c r="H71" s="68">
        <v>262.83999999999997</v>
      </c>
      <c r="I71" s="68"/>
      <c r="J71" s="68">
        <v>14.76</v>
      </c>
      <c r="K71" s="68">
        <v>15.54</v>
      </c>
      <c r="L71" s="68"/>
      <c r="M71" s="68">
        <v>70.44</v>
      </c>
      <c r="N71" s="68">
        <f t="shared" si="20"/>
        <v>527.63</v>
      </c>
      <c r="O71" s="69"/>
      <c r="P71" s="68"/>
    </row>
    <row r="72" spans="1:16">
      <c r="A72" s="67"/>
      <c r="B72" s="67"/>
      <c r="C72" s="67"/>
      <c r="D72" s="67" t="s">
        <v>58</v>
      </c>
      <c r="E72" s="67"/>
      <c r="F72" s="68">
        <v>0</v>
      </c>
      <c r="G72" s="68">
        <v>473.7</v>
      </c>
      <c r="H72" s="68">
        <v>0</v>
      </c>
      <c r="I72" s="68"/>
      <c r="J72" s="68"/>
      <c r="K72" s="68"/>
      <c r="L72" s="68"/>
      <c r="M72" s="68"/>
      <c r="N72" s="68">
        <f t="shared" si="20"/>
        <v>473.7</v>
      </c>
      <c r="O72" s="69"/>
      <c r="P72" s="68"/>
    </row>
    <row r="73" spans="1:16">
      <c r="A73" s="67"/>
      <c r="B73" s="67"/>
      <c r="C73" s="67"/>
      <c r="D73" s="67" t="s">
        <v>59</v>
      </c>
      <c r="E73" s="67"/>
      <c r="F73" s="68">
        <v>885</v>
      </c>
      <c r="G73" s="68">
        <v>0</v>
      </c>
      <c r="H73" s="68">
        <v>7044.9</v>
      </c>
      <c r="I73" s="68">
        <v>714</v>
      </c>
      <c r="J73" s="68">
        <v>2386.9</v>
      </c>
      <c r="K73" s="68">
        <v>852.2</v>
      </c>
      <c r="L73" s="68">
        <v>37.979999999999997</v>
      </c>
      <c r="M73" s="68">
        <v>1953.67</v>
      </c>
      <c r="N73" s="68">
        <f t="shared" si="20"/>
        <v>13874.65</v>
      </c>
      <c r="O73" s="69">
        <f>SUM(N73/P73)</f>
        <v>2.7749078007375942</v>
      </c>
      <c r="P73" s="68">
        <v>5000.04</v>
      </c>
    </row>
    <row r="74" spans="1:16">
      <c r="A74" s="67"/>
      <c r="B74" s="67"/>
      <c r="C74" s="67"/>
      <c r="D74" s="67" t="s">
        <v>98</v>
      </c>
      <c r="E74" s="67"/>
      <c r="F74" s="68">
        <v>0</v>
      </c>
      <c r="G74" s="68">
        <v>90</v>
      </c>
      <c r="H74" s="68">
        <v>20</v>
      </c>
      <c r="I74" s="68">
        <v>140</v>
      </c>
      <c r="J74" s="68">
        <v>30</v>
      </c>
      <c r="K74" s="68"/>
      <c r="L74" s="68">
        <v>69</v>
      </c>
      <c r="M74" s="68">
        <v>75</v>
      </c>
      <c r="N74" s="68">
        <f t="shared" si="20"/>
        <v>424</v>
      </c>
      <c r="O74" s="69"/>
      <c r="P74" s="68"/>
    </row>
    <row r="75" spans="1:16">
      <c r="A75" s="67"/>
      <c r="B75" s="67"/>
      <c r="C75" s="67"/>
      <c r="D75" s="67" t="s">
        <v>60</v>
      </c>
      <c r="E75" s="67"/>
      <c r="F75" s="68">
        <v>3500</v>
      </c>
      <c r="G75" s="68">
        <v>315</v>
      </c>
      <c r="H75" s="68">
        <v>1080</v>
      </c>
      <c r="I75" s="68"/>
      <c r="J75" s="68"/>
      <c r="K75" s="68"/>
      <c r="L75" s="68"/>
      <c r="M75" s="68"/>
      <c r="N75" s="68">
        <f t="shared" si="20"/>
        <v>4895</v>
      </c>
      <c r="O75" s="69"/>
      <c r="P75" s="68"/>
    </row>
    <row r="76" spans="1:16">
      <c r="A76" s="67"/>
      <c r="B76" s="67"/>
      <c r="C76" s="67"/>
      <c r="D76" s="67" t="s">
        <v>61</v>
      </c>
      <c r="E76" s="67"/>
      <c r="F76" s="68"/>
      <c r="G76" s="68"/>
      <c r="H76" s="68"/>
      <c r="I76" s="68"/>
      <c r="J76" s="68"/>
      <c r="K76" s="68"/>
      <c r="L76" s="68"/>
      <c r="M76" s="68"/>
      <c r="N76" s="68">
        <f t="shared" si="20"/>
        <v>0</v>
      </c>
      <c r="P76" s="68"/>
    </row>
    <row r="77" spans="1:16">
      <c r="A77" s="67"/>
      <c r="B77" s="67"/>
      <c r="C77" s="67"/>
      <c r="D77" s="67"/>
      <c r="E77" s="67" t="s">
        <v>94</v>
      </c>
      <c r="F77" s="68">
        <v>1131.4000000000001</v>
      </c>
      <c r="G77" s="68">
        <v>0</v>
      </c>
      <c r="H77" s="68">
        <v>1219.03</v>
      </c>
      <c r="I77" s="68">
        <v>79.709999999999994</v>
      </c>
      <c r="J77" s="68">
        <v>811.45</v>
      </c>
      <c r="K77" s="68">
        <v>1633.5</v>
      </c>
      <c r="L77" s="68">
        <v>305.70999999999998</v>
      </c>
      <c r="M77" s="68">
        <v>602.51</v>
      </c>
      <c r="N77" s="68">
        <f t="shared" si="20"/>
        <v>5783.31</v>
      </c>
      <c r="O77" s="69"/>
      <c r="P77" s="68"/>
    </row>
    <row r="78" spans="1:16">
      <c r="A78" s="67"/>
      <c r="B78" s="67"/>
      <c r="C78" s="67"/>
      <c r="D78" s="67"/>
      <c r="E78" s="67" t="s">
        <v>95</v>
      </c>
      <c r="F78" s="68">
        <v>545.51</v>
      </c>
      <c r="G78" s="68">
        <v>664.88</v>
      </c>
      <c r="H78" s="68">
        <v>912.53</v>
      </c>
      <c r="I78" s="68">
        <v>664.36</v>
      </c>
      <c r="J78" s="68">
        <v>660.77</v>
      </c>
      <c r="K78" s="68">
        <v>435.05</v>
      </c>
      <c r="L78" s="68">
        <v>128.97</v>
      </c>
      <c r="M78" s="68">
        <v>627.46</v>
      </c>
      <c r="N78" s="68">
        <f t="shared" si="20"/>
        <v>4639.5300000000007</v>
      </c>
      <c r="O78" s="69"/>
      <c r="P78" s="68"/>
    </row>
    <row r="79" spans="1:16">
      <c r="A79" s="67"/>
      <c r="B79" s="67"/>
      <c r="C79" s="67"/>
      <c r="D79" s="67" t="s">
        <v>96</v>
      </c>
      <c r="E79" s="67"/>
      <c r="F79" s="70">
        <f>ROUND(SUM(F77:F78),5)</f>
        <v>1676.91</v>
      </c>
      <c r="G79" s="70">
        <f t="shared" ref="G79:N79" si="21">ROUND(SUM(G77:G78),5)</f>
        <v>664.88</v>
      </c>
      <c r="H79" s="70">
        <f t="shared" si="21"/>
        <v>2131.56</v>
      </c>
      <c r="I79" s="70">
        <f t="shared" si="21"/>
        <v>744.07</v>
      </c>
      <c r="J79" s="70">
        <f t="shared" si="21"/>
        <v>1472.22</v>
      </c>
      <c r="K79" s="70">
        <f t="shared" si="21"/>
        <v>2068.5500000000002</v>
      </c>
      <c r="L79" s="70">
        <f t="shared" si="21"/>
        <v>434.68</v>
      </c>
      <c r="M79" s="70">
        <f t="shared" si="21"/>
        <v>1229.97</v>
      </c>
      <c r="N79" s="70">
        <f t="shared" si="21"/>
        <v>10422.84</v>
      </c>
      <c r="O79" s="69">
        <f>SUM(N79/P79)</f>
        <v>1.7371400000000001</v>
      </c>
      <c r="P79" s="70">
        <v>6000</v>
      </c>
    </row>
    <row r="80" spans="1:16">
      <c r="A80" s="67"/>
      <c r="B80" s="67"/>
      <c r="C80" s="67"/>
      <c r="D80" s="67" t="s">
        <v>62</v>
      </c>
      <c r="E80" s="67"/>
      <c r="F80" s="68">
        <v>0</v>
      </c>
      <c r="G80" s="68">
        <v>0</v>
      </c>
      <c r="H80" s="68">
        <v>0</v>
      </c>
      <c r="I80" s="68">
        <v>0</v>
      </c>
      <c r="J80" s="68"/>
      <c r="K80" s="68"/>
      <c r="L80" s="68">
        <v>2779.82</v>
      </c>
      <c r="M80" s="68"/>
      <c r="N80" s="68">
        <f t="shared" ref="N80:N88" si="22">SUM(F80:M80)</f>
        <v>2779.82</v>
      </c>
      <c r="O80" s="69"/>
      <c r="P80" s="68">
        <v>3000</v>
      </c>
    </row>
    <row r="81" spans="1:16">
      <c r="A81" s="67"/>
      <c r="B81" s="67"/>
      <c r="C81" s="67"/>
      <c r="D81" s="67" t="s">
        <v>63</v>
      </c>
      <c r="E81" s="67"/>
      <c r="F81" s="68">
        <v>10.7</v>
      </c>
      <c r="G81" s="68">
        <v>23.9</v>
      </c>
      <c r="H81" s="68">
        <v>136.6</v>
      </c>
      <c r="I81" s="68">
        <v>198.77</v>
      </c>
      <c r="J81" s="68">
        <v>136.09</v>
      </c>
      <c r="K81" s="68">
        <v>213.51</v>
      </c>
      <c r="L81" s="68">
        <v>71.5</v>
      </c>
      <c r="M81" s="68"/>
      <c r="N81" s="68">
        <f t="shared" si="22"/>
        <v>791.07</v>
      </c>
      <c r="O81" s="69">
        <f>SUM(N81/P81)</f>
        <v>0.39474550898203598</v>
      </c>
      <c r="P81" s="68">
        <v>2004</v>
      </c>
    </row>
    <row r="82" spans="1:16">
      <c r="A82" s="67"/>
      <c r="B82" s="67"/>
      <c r="C82" s="67"/>
      <c r="D82" s="67" t="s">
        <v>64</v>
      </c>
      <c r="E82" s="67"/>
      <c r="F82" s="68">
        <v>1069.95</v>
      </c>
      <c r="G82" s="68">
        <v>125.9</v>
      </c>
      <c r="H82" s="68">
        <v>608.45000000000005</v>
      </c>
      <c r="I82" s="68">
        <v>591.45000000000005</v>
      </c>
      <c r="J82" s="68">
        <v>1660.62</v>
      </c>
      <c r="K82" s="68">
        <v>639.53</v>
      </c>
      <c r="L82" s="68">
        <v>523.39</v>
      </c>
      <c r="M82" s="68">
        <v>499.53</v>
      </c>
      <c r="N82" s="68">
        <f t="shared" si="22"/>
        <v>5718.82</v>
      </c>
      <c r="O82" s="69">
        <f>SUM(N82/P82)</f>
        <v>0.71449525237381306</v>
      </c>
      <c r="P82" s="68">
        <v>8004</v>
      </c>
    </row>
    <row r="83" spans="1:16">
      <c r="A83" s="67"/>
      <c r="B83" s="67"/>
      <c r="C83" s="67"/>
      <c r="D83" s="67" t="s">
        <v>65</v>
      </c>
      <c r="E83" s="67"/>
      <c r="F83" s="68">
        <v>115.12</v>
      </c>
      <c r="G83" s="68">
        <v>0</v>
      </c>
      <c r="H83" s="68">
        <v>207</v>
      </c>
      <c r="I83" s="68"/>
      <c r="J83" s="68"/>
      <c r="K83" s="68"/>
      <c r="L83" s="68">
        <v>116</v>
      </c>
      <c r="M83" s="68">
        <v>234.99</v>
      </c>
      <c r="N83" s="68">
        <f t="shared" si="22"/>
        <v>673.11</v>
      </c>
      <c r="O83" s="69"/>
      <c r="P83" s="68"/>
    </row>
    <row r="84" spans="1:16">
      <c r="A84" s="67"/>
      <c r="B84" s="67"/>
      <c r="C84" s="67"/>
      <c r="D84" s="67" t="s">
        <v>66</v>
      </c>
      <c r="E84" s="67"/>
      <c r="F84" s="68"/>
      <c r="G84" s="68"/>
      <c r="H84" s="68"/>
      <c r="I84" s="68"/>
      <c r="J84" s="68"/>
      <c r="K84" s="68"/>
      <c r="L84" s="68"/>
      <c r="M84" s="68"/>
      <c r="N84" s="68">
        <f t="shared" si="22"/>
        <v>0</v>
      </c>
      <c r="O84" s="69"/>
      <c r="P84" s="68"/>
    </row>
    <row r="85" spans="1:16">
      <c r="A85" s="67"/>
      <c r="B85" s="67"/>
      <c r="C85" s="67"/>
      <c r="D85" s="67"/>
      <c r="E85" s="67" t="s">
        <v>67</v>
      </c>
      <c r="F85" s="68">
        <v>912.29</v>
      </c>
      <c r="G85" s="68">
        <v>1180.99</v>
      </c>
      <c r="H85" s="68">
        <v>944.47</v>
      </c>
      <c r="I85" s="68">
        <v>846.35</v>
      </c>
      <c r="J85" s="68">
        <v>896.83</v>
      </c>
      <c r="K85" s="68">
        <v>716.55</v>
      </c>
      <c r="L85" s="68">
        <v>1166.07</v>
      </c>
      <c r="M85" s="68">
        <v>652.48</v>
      </c>
      <c r="N85" s="68">
        <f t="shared" si="22"/>
        <v>7316.0300000000007</v>
      </c>
      <c r="O85" s="69">
        <f>SUM(N85/P85)</f>
        <v>1.0161152777777778</v>
      </c>
      <c r="P85" s="68">
        <v>7200</v>
      </c>
    </row>
    <row r="86" spans="1:16">
      <c r="A86" s="67"/>
      <c r="B86" s="67"/>
      <c r="C86" s="67"/>
      <c r="D86" s="67"/>
      <c r="E86" s="67" t="s">
        <v>68</v>
      </c>
      <c r="F86" s="68">
        <v>88</v>
      </c>
      <c r="G86" s="68">
        <v>0</v>
      </c>
      <c r="H86" s="68">
        <v>0</v>
      </c>
      <c r="I86" s="68">
        <v>176</v>
      </c>
      <c r="J86" s="68"/>
      <c r="K86" s="68"/>
      <c r="L86" s="68">
        <v>93</v>
      </c>
      <c r="M86" s="68"/>
      <c r="N86" s="68">
        <f t="shared" si="22"/>
        <v>357</v>
      </c>
      <c r="O86" s="69"/>
      <c r="P86" s="68">
        <v>2004</v>
      </c>
    </row>
    <row r="87" spans="1:16">
      <c r="A87" s="67"/>
      <c r="B87" s="67"/>
      <c r="C87" s="67"/>
      <c r="D87" s="67"/>
      <c r="E87" s="67" t="s">
        <v>69</v>
      </c>
      <c r="F87" s="68">
        <v>0</v>
      </c>
      <c r="G87" s="68">
        <v>2881.19</v>
      </c>
      <c r="H87" s="68">
        <v>1000.18</v>
      </c>
      <c r="I87" s="68">
        <v>1796.29</v>
      </c>
      <c r="J87" s="68"/>
      <c r="K87" s="68"/>
      <c r="L87" s="68"/>
      <c r="M87" s="68">
        <v>525.46</v>
      </c>
      <c r="N87" s="68">
        <f t="shared" si="22"/>
        <v>6203.12</v>
      </c>
      <c r="O87" s="69">
        <f>SUM(N87/P87)</f>
        <v>0.62030703754369965</v>
      </c>
      <c r="P87" s="68">
        <v>10000.08</v>
      </c>
    </row>
    <row r="88" spans="1:16">
      <c r="A88" s="67"/>
      <c r="B88" s="67"/>
      <c r="C88" s="67"/>
      <c r="D88" s="67"/>
      <c r="E88" s="67" t="s">
        <v>70</v>
      </c>
      <c r="F88" s="68">
        <v>393.03</v>
      </c>
      <c r="G88" s="68">
        <v>367.86</v>
      </c>
      <c r="H88" s="68">
        <v>683.2</v>
      </c>
      <c r="I88" s="68">
        <v>594.77</v>
      </c>
      <c r="J88" s="68">
        <v>702.31</v>
      </c>
      <c r="K88" s="68">
        <v>572.57000000000005</v>
      </c>
      <c r="L88" s="68">
        <v>805.68</v>
      </c>
      <c r="M88" s="68">
        <v>502.15</v>
      </c>
      <c r="N88" s="68">
        <f t="shared" si="22"/>
        <v>4621.57</v>
      </c>
      <c r="O88" s="69">
        <f>SUM(N88/P88)</f>
        <v>0.74493391360412631</v>
      </c>
      <c r="P88" s="68">
        <v>6204</v>
      </c>
    </row>
    <row r="89" spans="1:16">
      <c r="A89" s="67"/>
      <c r="B89" s="67"/>
      <c r="C89" s="67"/>
      <c r="D89" s="67" t="s">
        <v>71</v>
      </c>
      <c r="E89" s="67"/>
      <c r="F89" s="70">
        <f>ROUND(SUM(F85:F88),5)</f>
        <v>1393.32</v>
      </c>
      <c r="G89" s="70">
        <f t="shared" ref="G89:N89" si="23">ROUND(SUM(G85:G88),5)</f>
        <v>4430.04</v>
      </c>
      <c r="H89" s="70">
        <f t="shared" si="23"/>
        <v>2627.85</v>
      </c>
      <c r="I89" s="70">
        <f t="shared" si="23"/>
        <v>3413.41</v>
      </c>
      <c r="J89" s="70">
        <f t="shared" si="23"/>
        <v>1599.14</v>
      </c>
      <c r="K89" s="70">
        <f t="shared" si="23"/>
        <v>1289.1199999999999</v>
      </c>
      <c r="L89" s="70">
        <f t="shared" si="23"/>
        <v>2064.75</v>
      </c>
      <c r="M89" s="70">
        <f t="shared" si="23"/>
        <v>1680.09</v>
      </c>
      <c r="N89" s="70">
        <f t="shared" si="23"/>
        <v>18497.72</v>
      </c>
      <c r="O89" s="69">
        <f>SUM(N89/P89)</f>
        <v>0.72802510067663517</v>
      </c>
      <c r="P89" s="70">
        <f>ROUND(SUM(P84:P88),5)</f>
        <v>25408.080000000002</v>
      </c>
    </row>
    <row r="90" spans="1:16">
      <c r="A90" s="67"/>
      <c r="B90" s="67"/>
      <c r="C90" s="67" t="s">
        <v>73</v>
      </c>
      <c r="D90" s="67"/>
      <c r="E90" s="67"/>
      <c r="F90" s="73">
        <f>ROUND(SUM(F79:F83)+SUM(F89:F89)+SUM(F64:F75),5)</f>
        <v>11177.21</v>
      </c>
      <c r="G90" s="73">
        <f t="shared" ref="G90:N90" si="24">ROUND(SUM(G79:G83)+SUM(G89:G89)+SUM(G64:G75),5)</f>
        <v>7414.57</v>
      </c>
      <c r="H90" s="73">
        <f t="shared" si="24"/>
        <v>16098.61</v>
      </c>
      <c r="I90" s="73">
        <f t="shared" si="24"/>
        <v>6678.34</v>
      </c>
      <c r="J90" s="73">
        <f t="shared" si="24"/>
        <v>9061.06</v>
      </c>
      <c r="K90" s="73">
        <f t="shared" si="24"/>
        <v>7155.51</v>
      </c>
      <c r="L90" s="73">
        <f t="shared" si="24"/>
        <v>7030.48</v>
      </c>
      <c r="M90" s="73">
        <f t="shared" si="24"/>
        <v>6752.58</v>
      </c>
      <c r="N90" s="73">
        <f t="shared" si="24"/>
        <v>71368.36</v>
      </c>
      <c r="O90" s="69">
        <f>SUM(N90/P90)</f>
        <v>1.4442323678993818</v>
      </c>
      <c r="P90" s="70">
        <f>ROUND(SUM(P63:P83)+SUM(P89:P89),5)</f>
        <v>49416.12</v>
      </c>
    </row>
    <row r="91" spans="1:16">
      <c r="A91" s="67"/>
      <c r="B91" s="67"/>
      <c r="C91" s="67" t="s">
        <v>74</v>
      </c>
      <c r="D91" s="67"/>
      <c r="E91" s="67"/>
      <c r="F91" s="68"/>
      <c r="G91" s="68"/>
      <c r="H91" s="68"/>
      <c r="I91" s="68"/>
      <c r="J91" s="68"/>
      <c r="K91" s="68"/>
      <c r="L91" s="68"/>
      <c r="M91" s="68"/>
      <c r="N91" s="68">
        <f t="shared" ref="N91:N101" si="25">SUM(F91:M91)</f>
        <v>0</v>
      </c>
      <c r="O91" s="69"/>
      <c r="P91" s="68"/>
    </row>
    <row r="92" spans="1:16">
      <c r="A92" s="67"/>
      <c r="B92" s="67"/>
      <c r="C92" s="67"/>
      <c r="D92" s="67" t="s">
        <v>75</v>
      </c>
      <c r="E92" s="67"/>
      <c r="F92" s="68">
        <v>113.25</v>
      </c>
      <c r="G92" s="68">
        <v>113.25</v>
      </c>
      <c r="H92" s="68">
        <v>25</v>
      </c>
      <c r="I92" s="68">
        <v>113.25</v>
      </c>
      <c r="J92" s="68">
        <v>138.25</v>
      </c>
      <c r="K92" s="68"/>
      <c r="L92" s="68">
        <v>73.25</v>
      </c>
      <c r="M92" s="68">
        <v>339.75</v>
      </c>
      <c r="N92" s="68">
        <f t="shared" si="25"/>
        <v>916</v>
      </c>
      <c r="O92" s="69">
        <f>SUM(N92/P92)</f>
        <v>0.61066666666666669</v>
      </c>
      <c r="P92" s="68">
        <v>1500</v>
      </c>
    </row>
    <row r="93" spans="1:16">
      <c r="A93" s="67"/>
      <c r="B93" s="67"/>
      <c r="C93" s="67"/>
      <c r="D93" s="67" t="s">
        <v>113</v>
      </c>
      <c r="E93" s="67"/>
      <c r="F93" s="68"/>
      <c r="G93" s="68"/>
      <c r="H93" s="68"/>
      <c r="I93" s="68">
        <v>47.9</v>
      </c>
      <c r="J93" s="68"/>
      <c r="K93" s="68"/>
      <c r="L93" s="68">
        <v>123.81</v>
      </c>
      <c r="M93" s="68"/>
      <c r="N93" s="68">
        <f t="shared" si="25"/>
        <v>171.71</v>
      </c>
      <c r="O93" s="69"/>
      <c r="P93" s="68"/>
    </row>
    <row r="94" spans="1:16">
      <c r="A94" s="67"/>
      <c r="B94" s="67"/>
      <c r="C94" s="67"/>
      <c r="D94" s="67" t="s">
        <v>126</v>
      </c>
      <c r="E94" s="67"/>
      <c r="F94" s="68"/>
      <c r="G94" s="68"/>
      <c r="H94" s="68"/>
      <c r="I94" s="68"/>
      <c r="J94" s="68"/>
      <c r="K94" s="68">
        <v>750</v>
      </c>
      <c r="L94" s="68"/>
      <c r="M94" s="68"/>
      <c r="N94" s="68">
        <f t="shared" si="25"/>
        <v>750</v>
      </c>
      <c r="O94" s="69"/>
      <c r="P94" s="68"/>
    </row>
    <row r="95" spans="1:16">
      <c r="A95" s="67"/>
      <c r="B95" s="67"/>
      <c r="C95" s="67"/>
      <c r="D95" s="67" t="s">
        <v>76</v>
      </c>
      <c r="E95" s="67"/>
      <c r="F95" s="68">
        <v>3451.86</v>
      </c>
      <c r="G95" s="68">
        <v>4985.49</v>
      </c>
      <c r="H95" s="68">
        <v>3372.12</v>
      </c>
      <c r="I95" s="68">
        <v>5146.79</v>
      </c>
      <c r="J95" s="68">
        <v>3160.57</v>
      </c>
      <c r="K95" s="68">
        <v>2865.95</v>
      </c>
      <c r="L95" s="68">
        <v>3200.6</v>
      </c>
      <c r="M95" s="68">
        <v>3005.94</v>
      </c>
      <c r="N95" s="68">
        <f t="shared" si="25"/>
        <v>29189.32</v>
      </c>
      <c r="O95" s="69">
        <f>SUM(N95/P95)</f>
        <v>0.40392615963688694</v>
      </c>
      <c r="P95" s="68">
        <v>72264</v>
      </c>
    </row>
    <row r="96" spans="1:16">
      <c r="A96" s="67"/>
      <c r="B96" s="67"/>
      <c r="C96" s="67"/>
      <c r="D96" s="67" t="s">
        <v>77</v>
      </c>
      <c r="E96" s="67"/>
      <c r="F96" s="68">
        <v>14.32</v>
      </c>
      <c r="G96" s="68">
        <v>46</v>
      </c>
      <c r="H96" s="68">
        <v>32.9</v>
      </c>
      <c r="I96" s="68">
        <v>18.32</v>
      </c>
      <c r="J96" s="68">
        <v>16.850000000000001</v>
      </c>
      <c r="K96" s="68">
        <v>7.69</v>
      </c>
      <c r="L96" s="68">
        <v>17.95</v>
      </c>
      <c r="M96" s="68">
        <v>31.84</v>
      </c>
      <c r="N96" s="68">
        <f t="shared" si="25"/>
        <v>185.86999999999998</v>
      </c>
      <c r="O96" s="69"/>
      <c r="P96" s="68"/>
    </row>
    <row r="97" spans="1:16">
      <c r="A97" s="67"/>
      <c r="B97" s="67"/>
      <c r="C97" s="67"/>
      <c r="D97" s="67" t="s">
        <v>128</v>
      </c>
      <c r="E97" s="67"/>
      <c r="F97" s="68"/>
      <c r="G97" s="68"/>
      <c r="H97" s="68"/>
      <c r="I97" s="68"/>
      <c r="J97" s="68"/>
      <c r="K97" s="68"/>
      <c r="L97" s="68">
        <v>151</v>
      </c>
      <c r="M97" s="68">
        <v>28</v>
      </c>
      <c r="N97" s="68">
        <f t="shared" si="25"/>
        <v>179</v>
      </c>
      <c r="O97" s="69"/>
      <c r="P97" s="68"/>
    </row>
    <row r="98" spans="1:16">
      <c r="A98" s="67"/>
      <c r="B98" s="67"/>
      <c r="C98" s="67"/>
      <c r="D98" s="67" t="s">
        <v>78</v>
      </c>
      <c r="E98" s="67"/>
      <c r="F98" s="68">
        <v>636.24</v>
      </c>
      <c r="G98" s="68">
        <v>375.29</v>
      </c>
      <c r="H98" s="68">
        <v>391.08</v>
      </c>
      <c r="I98" s="68">
        <v>672.81</v>
      </c>
      <c r="J98" s="68">
        <v>413.12</v>
      </c>
      <c r="K98" s="68">
        <v>374.65</v>
      </c>
      <c r="L98" s="68">
        <v>418.37</v>
      </c>
      <c r="M98" s="68">
        <v>392.93</v>
      </c>
      <c r="N98" s="68">
        <f t="shared" si="25"/>
        <v>3674.49</v>
      </c>
      <c r="O98" s="69"/>
      <c r="P98" s="68"/>
    </row>
    <row r="99" spans="1:16">
      <c r="A99" s="67"/>
      <c r="B99" s="67"/>
      <c r="C99" s="67"/>
      <c r="D99" s="67" t="s">
        <v>79</v>
      </c>
      <c r="E99" s="67"/>
      <c r="F99" s="68"/>
      <c r="G99" s="68"/>
      <c r="H99" s="68"/>
      <c r="I99" s="68"/>
      <c r="J99" s="68"/>
      <c r="K99" s="68"/>
      <c r="L99" s="68"/>
      <c r="M99" s="68"/>
      <c r="N99" s="68">
        <f t="shared" si="25"/>
        <v>0</v>
      </c>
      <c r="O99" s="69"/>
      <c r="P99" s="68"/>
    </row>
    <row r="100" spans="1:16">
      <c r="A100" s="67"/>
      <c r="B100" s="67"/>
      <c r="C100" s="67"/>
      <c r="D100" s="67"/>
      <c r="E100" s="67" t="s">
        <v>80</v>
      </c>
      <c r="F100" s="68">
        <v>5135.6400000000003</v>
      </c>
      <c r="G100" s="68">
        <v>923.08</v>
      </c>
      <c r="H100" s="68">
        <v>1747.15</v>
      </c>
      <c r="I100" s="68">
        <v>2463.62</v>
      </c>
      <c r="J100" s="68">
        <v>1081.0999999999999</v>
      </c>
      <c r="K100" s="68">
        <v>1756.33</v>
      </c>
      <c r="L100" s="68">
        <v>2618.4899999999998</v>
      </c>
      <c r="M100" s="68">
        <v>1979.08</v>
      </c>
      <c r="N100" s="68">
        <f t="shared" si="25"/>
        <v>17704.490000000002</v>
      </c>
      <c r="O100" s="69"/>
      <c r="P100" s="68"/>
    </row>
    <row r="101" spans="1:16">
      <c r="A101" s="67"/>
      <c r="B101" s="67"/>
      <c r="C101" s="67"/>
      <c r="D101" s="67"/>
      <c r="E101" s="67" t="s">
        <v>81</v>
      </c>
      <c r="F101" s="68">
        <v>19690.5</v>
      </c>
      <c r="G101" s="68">
        <v>25789.5</v>
      </c>
      <c r="H101" s="68">
        <v>22678.75</v>
      </c>
      <c r="I101" s="68">
        <v>36085.51</v>
      </c>
      <c r="J101" s="68">
        <v>21741.25</v>
      </c>
      <c r="K101" s="68">
        <v>17452.25</v>
      </c>
      <c r="L101" s="68">
        <v>21013</v>
      </c>
      <c r="M101" s="68">
        <v>24109</v>
      </c>
      <c r="N101" s="68">
        <f t="shared" si="25"/>
        <v>188559.76</v>
      </c>
      <c r="O101" s="69"/>
      <c r="P101" s="68"/>
    </row>
    <row r="102" spans="1:16">
      <c r="A102" s="67"/>
      <c r="B102" s="67"/>
      <c r="C102" s="67"/>
      <c r="D102" s="67" t="s">
        <v>83</v>
      </c>
      <c r="E102" s="67"/>
      <c r="F102" s="70">
        <f>ROUND(SUM(F100:F101),5)</f>
        <v>24826.14</v>
      </c>
      <c r="G102" s="70">
        <f t="shared" ref="G102:N102" si="26">ROUND(SUM(G100:G101),5)</f>
        <v>26712.58</v>
      </c>
      <c r="H102" s="70">
        <f t="shared" si="26"/>
        <v>24425.9</v>
      </c>
      <c r="I102" s="70">
        <f t="shared" si="26"/>
        <v>38549.129999999997</v>
      </c>
      <c r="J102" s="70">
        <f t="shared" si="26"/>
        <v>22822.35</v>
      </c>
      <c r="K102" s="70">
        <f t="shared" si="26"/>
        <v>19208.580000000002</v>
      </c>
      <c r="L102" s="70">
        <f t="shared" si="26"/>
        <v>23631.49</v>
      </c>
      <c r="M102" s="70">
        <f t="shared" si="26"/>
        <v>26088.080000000002</v>
      </c>
      <c r="N102" s="70">
        <f t="shared" si="26"/>
        <v>206264.25</v>
      </c>
      <c r="O102" s="69"/>
      <c r="P102" s="70">
        <v>298224</v>
      </c>
    </row>
    <row r="103" spans="1:16">
      <c r="A103" s="67"/>
      <c r="B103" s="67"/>
      <c r="C103" s="67"/>
      <c r="D103" s="67" t="s">
        <v>84</v>
      </c>
      <c r="E103" s="67"/>
      <c r="F103" s="68">
        <v>16000.02</v>
      </c>
      <c r="G103" s="68">
        <v>16000.02</v>
      </c>
      <c r="H103" s="68">
        <v>12653.86</v>
      </c>
      <c r="I103" s="68">
        <v>19115.400000000001</v>
      </c>
      <c r="J103" s="68">
        <v>12769.24</v>
      </c>
      <c r="K103" s="68">
        <v>12769.24</v>
      </c>
      <c r="L103" s="68">
        <v>12769.24</v>
      </c>
      <c r="M103" s="68">
        <v>11000.01</v>
      </c>
      <c r="N103" s="68">
        <f t="shared" ref="N103:N106" si="27">SUM(F103:M103)</f>
        <v>113077.03000000001</v>
      </c>
      <c r="O103" s="69"/>
      <c r="P103" s="68">
        <v>208000.08</v>
      </c>
    </row>
    <row r="104" spans="1:16">
      <c r="A104" s="67"/>
      <c r="B104" s="67"/>
      <c r="C104" s="67"/>
      <c r="D104" s="67" t="s">
        <v>85</v>
      </c>
      <c r="E104" s="67"/>
      <c r="F104" s="68">
        <v>3576</v>
      </c>
      <c r="G104" s="68">
        <v>7000</v>
      </c>
      <c r="H104" s="68">
        <v>7000</v>
      </c>
      <c r="I104" s="68">
        <v>9524.57</v>
      </c>
      <c r="J104" s="68">
        <v>3783</v>
      </c>
      <c r="K104" s="68">
        <v>2795.08</v>
      </c>
      <c r="L104" s="68">
        <v>4999.4799999999996</v>
      </c>
      <c r="M104" s="68">
        <v>721.81</v>
      </c>
      <c r="N104" s="68">
        <f t="shared" si="27"/>
        <v>39399.94</v>
      </c>
      <c r="O104" s="69"/>
      <c r="P104" s="68">
        <v>96000</v>
      </c>
    </row>
    <row r="105" spans="1:16">
      <c r="A105" s="67"/>
      <c r="B105" s="67"/>
      <c r="C105" s="67"/>
      <c r="D105" s="67" t="s">
        <v>86</v>
      </c>
      <c r="E105" s="67"/>
      <c r="F105" s="68">
        <v>720</v>
      </c>
      <c r="G105" s="68">
        <v>1345.43</v>
      </c>
      <c r="H105" s="68">
        <v>0</v>
      </c>
      <c r="I105" s="68">
        <v>0</v>
      </c>
      <c r="J105" s="68">
        <v>1860.38</v>
      </c>
      <c r="K105" s="68">
        <v>2690.42</v>
      </c>
      <c r="L105" s="68">
        <v>408</v>
      </c>
      <c r="M105" s="68">
        <v>1483.17</v>
      </c>
      <c r="N105" s="68">
        <f t="shared" si="27"/>
        <v>8507.4000000000015</v>
      </c>
      <c r="O105" s="69"/>
      <c r="P105" s="68"/>
    </row>
    <row r="106" spans="1:16">
      <c r="A106" s="67"/>
      <c r="B106" s="67"/>
      <c r="C106" s="67"/>
      <c r="D106" s="67" t="s">
        <v>110</v>
      </c>
      <c r="E106" s="67"/>
      <c r="F106" s="68"/>
      <c r="G106" s="68"/>
      <c r="H106" s="68"/>
      <c r="I106" s="68">
        <v>89</v>
      </c>
      <c r="J106" s="68">
        <v>80</v>
      </c>
      <c r="K106" s="68"/>
      <c r="L106" s="68">
        <v>30</v>
      </c>
      <c r="M106" s="68">
        <v>0</v>
      </c>
      <c r="N106" s="68">
        <f t="shared" si="27"/>
        <v>199</v>
      </c>
      <c r="O106" s="69"/>
      <c r="P106" s="68"/>
    </row>
    <row r="107" spans="1:16">
      <c r="A107" s="67"/>
      <c r="B107" s="67"/>
      <c r="C107" s="67" t="s">
        <v>87</v>
      </c>
      <c r="D107" s="67"/>
      <c r="E107" s="67"/>
      <c r="F107" s="70">
        <f t="shared" ref="F107:N107" si="28">ROUND(SUM(F92:F98)+SUM(F102:F106),5)</f>
        <v>49337.83</v>
      </c>
      <c r="G107" s="70">
        <f t="shared" si="28"/>
        <v>56578.06</v>
      </c>
      <c r="H107" s="70">
        <f t="shared" si="28"/>
        <v>47900.86</v>
      </c>
      <c r="I107" s="70">
        <f t="shared" si="28"/>
        <v>73277.17</v>
      </c>
      <c r="J107" s="70">
        <f t="shared" si="28"/>
        <v>45043.76</v>
      </c>
      <c r="K107" s="70">
        <f t="shared" si="28"/>
        <v>41461.61</v>
      </c>
      <c r="L107" s="70">
        <f t="shared" si="28"/>
        <v>45823.19</v>
      </c>
      <c r="M107" s="70">
        <f t="shared" si="28"/>
        <v>43091.53</v>
      </c>
      <c r="N107" s="70">
        <f t="shared" si="28"/>
        <v>402514.01</v>
      </c>
      <c r="O107" s="69">
        <f>SUM(N107/P107)</f>
        <v>0.59544542560572966</v>
      </c>
      <c r="P107" s="70">
        <f>ROUND(SUM(P91:P98)+SUM(P102:P105),5)</f>
        <v>675988.08</v>
      </c>
    </row>
    <row r="108" spans="1:16">
      <c r="A108" s="67"/>
      <c r="B108" s="67" t="s">
        <v>89</v>
      </c>
      <c r="C108" s="67"/>
      <c r="D108" s="67"/>
      <c r="E108" s="67"/>
      <c r="F108" s="70">
        <f>ROUND(F52+F57+F62+F90+SUM(F107:F107),5)</f>
        <v>78317.850000000006</v>
      </c>
      <c r="G108" s="70">
        <f t="shared" ref="G108:N108" si="29">ROUND(G52+G57+G62+G90+SUM(G107:G107),5)</f>
        <v>67918.66</v>
      </c>
      <c r="H108" s="70">
        <f t="shared" si="29"/>
        <v>98151.96</v>
      </c>
      <c r="I108" s="70">
        <f t="shared" si="29"/>
        <v>85529.44</v>
      </c>
      <c r="J108" s="70">
        <f t="shared" si="29"/>
        <v>64613.16</v>
      </c>
      <c r="K108" s="70">
        <f t="shared" si="29"/>
        <v>63082.86</v>
      </c>
      <c r="L108" s="70">
        <f t="shared" si="29"/>
        <v>57607.199999999997</v>
      </c>
      <c r="M108" s="70">
        <f t="shared" si="29"/>
        <v>53443.4</v>
      </c>
      <c r="N108" s="70">
        <f t="shared" si="29"/>
        <v>568664.53</v>
      </c>
      <c r="O108" s="69">
        <f>SUM(N108/P108)</f>
        <v>0.73595967440055343</v>
      </c>
      <c r="P108" s="70">
        <f>ROUND(P39+P52+P62+P90+SUM(P107:P107),5)</f>
        <v>772684.36</v>
      </c>
    </row>
    <row r="109" spans="1:16" ht="17" thickBot="1">
      <c r="A109" s="67" t="s">
        <v>133</v>
      </c>
      <c r="B109" s="67"/>
      <c r="C109" s="67"/>
      <c r="D109" s="67"/>
      <c r="E109" s="67"/>
      <c r="F109" s="74">
        <f t="shared" ref="F109" si="30">ROUND(F2+F38-F108,5)</f>
        <v>-15205.14</v>
      </c>
      <c r="G109" s="74">
        <f t="shared" ref="G109" si="31">ROUND(G2+G38-G108,5)</f>
        <v>34117.24</v>
      </c>
      <c r="H109" s="74">
        <f t="shared" ref="H109" si="32">ROUND(H2+H38-H108,5)</f>
        <v>-15889.17</v>
      </c>
      <c r="I109" s="74">
        <f t="shared" ref="I109" si="33">ROUND(I2+I38-I108,5)</f>
        <v>203810.22</v>
      </c>
      <c r="J109" s="74">
        <f t="shared" ref="J109" si="34">ROUND(J2+J38-J108,5)</f>
        <v>-45642.34</v>
      </c>
      <c r="K109" s="74">
        <f t="shared" ref="K109" si="35">ROUND(K2+K38-K108,5)</f>
        <v>26653.53</v>
      </c>
      <c r="L109" s="74">
        <f t="shared" ref="L109" si="36">ROUND(L2+L38-L108,5)</f>
        <v>-43544.63</v>
      </c>
      <c r="M109" s="74">
        <f t="shared" ref="M109" si="37">ROUND(M2+M38-M108,5)</f>
        <v>-11904.06</v>
      </c>
      <c r="N109" s="74">
        <f t="shared" ref="N109" si="38">ROUND(N2+N38-N108,5)</f>
        <v>132395.65</v>
      </c>
      <c r="O109" s="69"/>
      <c r="P109" s="68">
        <f>ROUND(P2+P38-P108,5)</f>
        <v>-106184.32000000001</v>
      </c>
    </row>
    <row r="110" spans="1:16" ht="17" thickTop="1"/>
    <row r="111" spans="1:16">
      <c r="E111" s="76" t="s">
        <v>132</v>
      </c>
      <c r="F111" s="77"/>
      <c r="G111" s="77"/>
    </row>
    <row r="112" spans="1:16">
      <c r="E112" s="78">
        <v>44743</v>
      </c>
      <c r="F112" s="77" t="s">
        <v>137</v>
      </c>
      <c r="G112" s="77"/>
    </row>
    <row r="113" spans="5:7">
      <c r="E113" s="78">
        <v>44743</v>
      </c>
      <c r="F113" s="77" t="s">
        <v>136</v>
      </c>
      <c r="G113" s="77"/>
    </row>
    <row r="114" spans="5:7">
      <c r="E114" s="78">
        <v>44795</v>
      </c>
      <c r="F114" s="77" t="s">
        <v>135</v>
      </c>
      <c r="G114" s="77"/>
    </row>
    <row r="115" spans="5:7">
      <c r="E115" s="78">
        <v>44774</v>
      </c>
      <c r="F115" s="77" t="s">
        <v>134</v>
      </c>
      <c r="G115" s="77"/>
    </row>
    <row r="116" spans="5:7">
      <c r="E116" s="79"/>
      <c r="F116" s="77"/>
      <c r="G116" s="77"/>
    </row>
    <row r="117" spans="5:7">
      <c r="E117" s="79"/>
      <c r="F117" s="77"/>
      <c r="G117" s="77"/>
    </row>
    <row r="118" spans="5:7">
      <c r="E118" s="79"/>
      <c r="F118" s="77"/>
      <c r="G118" s="77"/>
    </row>
    <row r="119" spans="5:7">
      <c r="E119" s="79"/>
      <c r="F119" s="77"/>
      <c r="G119" s="77"/>
    </row>
    <row r="120" spans="5:7">
      <c r="E120" s="79"/>
      <c r="F120" s="77"/>
      <c r="G120" s="77"/>
    </row>
  </sheetData>
  <printOptions horizontalCentered="1" gridLines="1"/>
  <pageMargins left="0.25" right="0.25" top="1" bottom="0.5" header="0.3" footer="0.3"/>
  <pageSetup paperSize="5" scale="91" fitToHeight="0" orientation="landscape" horizontalDpi="1200" verticalDpi="1200" r:id="rId1"/>
  <headerFooter>
    <oddHeader>&amp;C&amp;"-,Italic"&amp;16Fairbanks Youth Advocates
Monthly Budget Comparrison Report</oddHeader>
    <oddFooter>&amp;CPage# &amp;P of &amp;N&amp;R&amp;D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F4375-70C3-4C0A-963A-6F6F71894C81}">
  <dimension ref="A1:O108"/>
  <sheetViews>
    <sheetView zoomScale="170" zoomScaleNormal="170" workbookViewId="0">
      <pane xSplit="5" ySplit="1" topLeftCell="G89" activePane="bottomRight" state="frozen"/>
      <selection activeCell="A2" sqref="A2"/>
      <selection pane="topRight" activeCell="G2" sqref="G2"/>
      <selection pane="bottomLeft" activeCell="A3" sqref="A3"/>
      <selection pane="bottomRight" activeCell="O1" sqref="O1:O1048576"/>
    </sheetView>
  </sheetViews>
  <sheetFormatPr baseColWidth="10" defaultColWidth="8.83203125" defaultRowHeight="12" customHeight="1"/>
  <cols>
    <col min="1" max="4" width="3" style="56" customWidth="1"/>
    <col min="5" max="5" width="22" style="56" customWidth="1"/>
    <col min="6" max="6" width="10.5" style="57" customWidth="1"/>
    <col min="7" max="7" width="8.5" style="57" bestFit="1" customWidth="1"/>
    <col min="8" max="8" width="8" style="57" bestFit="1" customWidth="1"/>
    <col min="9" max="9" width="8.6640625" style="57" bestFit="1" customWidth="1"/>
    <col min="10" max="10" width="8.5" style="57" bestFit="1" customWidth="1"/>
    <col min="11" max="11" width="8" style="57" bestFit="1" customWidth="1"/>
    <col min="12" max="12" width="8.5" style="57" bestFit="1" customWidth="1"/>
    <col min="13" max="13" width="9.6640625" style="57" bestFit="1" customWidth="1"/>
    <col min="14" max="14" width="6" style="53" customWidth="1"/>
    <col min="15" max="15" width="8.6640625" style="57" bestFit="1" customWidth="1"/>
    <col min="16" max="16384" width="8.83203125" style="48"/>
  </cols>
  <sheetData>
    <row r="1" spans="1:15" s="44" customFormat="1" ht="22">
      <c r="A1" s="39"/>
      <c r="B1" s="39"/>
      <c r="C1" s="39"/>
      <c r="D1" s="39"/>
      <c r="E1" s="39"/>
      <c r="F1" s="40" t="s">
        <v>1</v>
      </c>
      <c r="G1" s="40" t="s">
        <v>3</v>
      </c>
      <c r="H1" s="41" t="s">
        <v>97</v>
      </c>
      <c r="I1" s="41" t="s">
        <v>108</v>
      </c>
      <c r="J1" s="42" t="s">
        <v>118</v>
      </c>
      <c r="K1" s="42" t="s">
        <v>119</v>
      </c>
      <c r="L1" s="42" t="s">
        <v>127</v>
      </c>
      <c r="M1" s="43" t="s">
        <v>92</v>
      </c>
      <c r="N1" s="59" t="s">
        <v>2</v>
      </c>
      <c r="O1" s="58" t="s">
        <v>4</v>
      </c>
    </row>
    <row r="2" spans="1:15" ht="12" customHeight="1">
      <c r="A2" s="45" t="s">
        <v>5</v>
      </c>
      <c r="B2" s="45"/>
      <c r="C2" s="45"/>
      <c r="D2" s="45"/>
      <c r="E2" s="45"/>
      <c r="F2" s="46"/>
      <c r="G2" s="46"/>
      <c r="H2" s="46"/>
      <c r="I2" s="46"/>
      <c r="J2" s="46"/>
      <c r="K2" s="46"/>
      <c r="L2" s="46"/>
      <c r="M2" s="46"/>
      <c r="N2" s="47"/>
      <c r="O2" s="46"/>
    </row>
    <row r="3" spans="1:15" ht="12" customHeight="1">
      <c r="A3" s="45"/>
      <c r="B3" s="45" t="s">
        <v>6</v>
      </c>
      <c r="C3" s="45"/>
      <c r="D3" s="45"/>
      <c r="E3" s="45"/>
      <c r="F3" s="46"/>
      <c r="G3" s="46"/>
      <c r="H3" s="46"/>
      <c r="I3" s="46"/>
      <c r="J3" s="46"/>
      <c r="K3" s="46"/>
      <c r="L3" s="46"/>
      <c r="M3" s="46"/>
      <c r="N3" s="47"/>
      <c r="O3" s="46"/>
    </row>
    <row r="4" spans="1:15" ht="12" customHeight="1">
      <c r="A4" s="45"/>
      <c r="B4" s="45"/>
      <c r="C4" s="45" t="s">
        <v>7</v>
      </c>
      <c r="D4" s="45"/>
      <c r="E4" s="45"/>
      <c r="F4" s="46"/>
      <c r="G4" s="46"/>
      <c r="H4" s="46"/>
      <c r="I4" s="46"/>
      <c r="J4" s="46"/>
      <c r="K4" s="46"/>
      <c r="L4" s="46"/>
      <c r="M4" s="46"/>
      <c r="N4" s="47"/>
      <c r="O4" s="46"/>
    </row>
    <row r="5" spans="1:15" ht="12" customHeight="1">
      <c r="A5" s="45"/>
      <c r="B5" s="45"/>
      <c r="C5" s="45"/>
      <c r="D5" s="45" t="s">
        <v>8</v>
      </c>
      <c r="E5" s="45"/>
      <c r="F5" s="46">
        <v>6938.34</v>
      </c>
      <c r="G5" s="46">
        <v>4942.75</v>
      </c>
      <c r="H5" s="46">
        <v>8628.68</v>
      </c>
      <c r="I5" s="46">
        <v>8600</v>
      </c>
      <c r="J5" s="46">
        <v>2422.9699999999998</v>
      </c>
      <c r="K5" s="46"/>
      <c r="L5" s="46">
        <v>441.67</v>
      </c>
      <c r="M5" s="46">
        <f>SUM(F5:L5)</f>
        <v>31974.41</v>
      </c>
      <c r="N5" s="47"/>
      <c r="O5" s="46"/>
    </row>
    <row r="6" spans="1:15" ht="12" customHeight="1">
      <c r="A6" s="45"/>
      <c r="B6" s="45"/>
      <c r="C6" s="45"/>
      <c r="D6" s="45" t="s">
        <v>9</v>
      </c>
      <c r="E6" s="45"/>
      <c r="F6" s="46">
        <v>38063.96</v>
      </c>
      <c r="G6" s="46">
        <v>4729.0600000000004</v>
      </c>
      <c r="H6" s="46">
        <v>12116</v>
      </c>
      <c r="I6" s="46">
        <v>10163.77</v>
      </c>
      <c r="J6" s="46">
        <v>4363.67</v>
      </c>
      <c r="K6" s="46">
        <v>12890.16</v>
      </c>
      <c r="L6" s="46">
        <v>5405.91</v>
      </c>
      <c r="M6" s="46">
        <f t="shared" ref="M6:M8" si="0">SUM(F6:L6)</f>
        <v>87732.53</v>
      </c>
      <c r="N6" s="47"/>
      <c r="O6" s="46"/>
    </row>
    <row r="7" spans="1:15" ht="12" customHeight="1">
      <c r="A7" s="45"/>
      <c r="B7" s="45"/>
      <c r="C7" s="45"/>
      <c r="D7" s="45" t="s">
        <v>120</v>
      </c>
      <c r="E7" s="45"/>
      <c r="F7" s="46">
        <v>430</v>
      </c>
      <c r="G7" s="46">
        <v>750</v>
      </c>
      <c r="H7" s="46">
        <v>350</v>
      </c>
      <c r="I7" s="46">
        <v>1088</v>
      </c>
      <c r="J7" s="46">
        <v>250</v>
      </c>
      <c r="K7" s="46">
        <v>398.74</v>
      </c>
      <c r="L7" s="46">
        <v>1748</v>
      </c>
      <c r="M7" s="46">
        <f t="shared" si="0"/>
        <v>5014.74</v>
      </c>
      <c r="N7" s="47"/>
      <c r="O7" s="46"/>
    </row>
    <row r="8" spans="1:15" ht="12" customHeight="1">
      <c r="A8" s="45"/>
      <c r="B8" s="45"/>
      <c r="C8" s="45"/>
      <c r="D8" s="45" t="s">
        <v>121</v>
      </c>
      <c r="E8" s="45"/>
      <c r="F8" s="46"/>
      <c r="G8" s="46"/>
      <c r="H8" s="46"/>
      <c r="I8" s="46"/>
      <c r="J8" s="46"/>
      <c r="K8" s="46">
        <v>325</v>
      </c>
      <c r="L8" s="46"/>
      <c r="M8" s="46">
        <f t="shared" si="0"/>
        <v>325</v>
      </c>
      <c r="N8" s="47"/>
      <c r="O8" s="46"/>
    </row>
    <row r="9" spans="1:15" ht="12" customHeight="1">
      <c r="A9" s="45"/>
      <c r="B9" s="45"/>
      <c r="C9" s="45" t="s">
        <v>11</v>
      </c>
      <c r="D9" s="45"/>
      <c r="E9" s="45"/>
      <c r="F9" s="49">
        <f>ROUND(SUM(F4:F7),5)</f>
        <v>45432.3</v>
      </c>
      <c r="G9" s="49">
        <f t="shared" ref="G9:J9" si="1">ROUND(SUM(G4:G7),5)</f>
        <v>10421.81</v>
      </c>
      <c r="H9" s="49">
        <f t="shared" si="1"/>
        <v>21094.68</v>
      </c>
      <c r="I9" s="49">
        <f t="shared" si="1"/>
        <v>19851.77</v>
      </c>
      <c r="J9" s="49">
        <f t="shared" si="1"/>
        <v>7036.64</v>
      </c>
      <c r="K9" s="49">
        <f>SUM(K6:K8)</f>
        <v>13613.9</v>
      </c>
      <c r="L9" s="49">
        <f>SUM(L3:L8)</f>
        <v>7595.58</v>
      </c>
      <c r="M9" s="49">
        <f>SUM(M5:M8)</f>
        <v>125046.68000000001</v>
      </c>
      <c r="N9" s="47">
        <f>SUM(M9/O9)</f>
        <v>0.50018672000000008</v>
      </c>
      <c r="O9" s="46">
        <v>250000</v>
      </c>
    </row>
    <row r="10" spans="1:15" ht="12" customHeight="1">
      <c r="A10" s="45"/>
      <c r="B10" s="45"/>
      <c r="C10" s="45" t="s">
        <v>12</v>
      </c>
      <c r="D10" s="45"/>
      <c r="E10" s="45"/>
      <c r="F10" s="46"/>
      <c r="G10" s="46"/>
      <c r="H10" s="46"/>
      <c r="I10" s="46"/>
      <c r="J10" s="46"/>
      <c r="K10" s="46"/>
      <c r="L10" s="46"/>
      <c r="M10" s="46">
        <f t="shared" ref="M10:M16" si="2">SUM(F10:L10)</f>
        <v>0</v>
      </c>
      <c r="N10" s="47"/>
      <c r="O10" s="46"/>
    </row>
    <row r="11" spans="1:15" ht="12" customHeight="1">
      <c r="A11" s="45"/>
      <c r="B11" s="45"/>
      <c r="C11" s="45"/>
      <c r="D11" s="45" t="s">
        <v>104</v>
      </c>
      <c r="E11" s="45"/>
      <c r="F11" s="46"/>
      <c r="G11" s="46"/>
      <c r="H11" s="46"/>
      <c r="I11" s="46"/>
      <c r="J11" s="46"/>
      <c r="K11" s="46"/>
      <c r="L11" s="46"/>
      <c r="M11" s="46">
        <f t="shared" si="2"/>
        <v>0</v>
      </c>
      <c r="N11" s="47"/>
      <c r="O11" s="46"/>
    </row>
    <row r="12" spans="1:15" ht="12" customHeight="1">
      <c r="A12" s="45"/>
      <c r="B12" s="45"/>
      <c r="C12" s="45"/>
      <c r="D12" s="48"/>
      <c r="E12" s="45" t="s">
        <v>13</v>
      </c>
      <c r="F12" s="46">
        <v>0</v>
      </c>
      <c r="G12" s="46">
        <v>61188.5</v>
      </c>
      <c r="H12" s="46">
        <v>39946</v>
      </c>
      <c r="I12" s="46">
        <v>31846</v>
      </c>
      <c r="J12" s="46">
        <v>0</v>
      </c>
      <c r="K12" s="46">
        <v>55661.08</v>
      </c>
      <c r="L12" s="46"/>
      <c r="M12" s="46">
        <f t="shared" si="2"/>
        <v>188641.58000000002</v>
      </c>
      <c r="N12" s="47">
        <f>SUM(M12/O12)</f>
        <v>0.99547007915567287</v>
      </c>
      <c r="O12" s="46">
        <v>189500</v>
      </c>
    </row>
    <row r="13" spans="1:15" ht="12" customHeight="1">
      <c r="A13" s="45"/>
      <c r="B13" s="45"/>
      <c r="C13" s="45"/>
      <c r="D13" s="48"/>
      <c r="E13" s="45" t="s">
        <v>14</v>
      </c>
      <c r="F13" s="46">
        <v>0</v>
      </c>
      <c r="G13" s="46">
        <v>7454</v>
      </c>
      <c r="H13" s="46">
        <v>5233</v>
      </c>
      <c r="I13" s="46">
        <v>3728</v>
      </c>
      <c r="J13" s="46">
        <v>4326.0600000000004</v>
      </c>
      <c r="K13" s="46">
        <v>3543.31</v>
      </c>
      <c r="L13" s="46">
        <v>1689.63</v>
      </c>
      <c r="M13" s="46">
        <f t="shared" si="2"/>
        <v>25974.000000000004</v>
      </c>
      <c r="N13" s="47">
        <f>SUM(M13/O13)</f>
        <v>0.86580000000000013</v>
      </c>
      <c r="O13" s="46">
        <v>30000</v>
      </c>
    </row>
    <row r="14" spans="1:15" ht="12" customHeight="1">
      <c r="A14" s="45"/>
      <c r="B14" s="45"/>
      <c r="C14" s="45"/>
      <c r="D14" s="45" t="s">
        <v>105</v>
      </c>
      <c r="E14" s="45"/>
      <c r="F14" s="46"/>
      <c r="G14" s="46"/>
      <c r="H14" s="46"/>
      <c r="I14" s="46"/>
      <c r="J14" s="46"/>
      <c r="K14" s="46"/>
      <c r="L14" s="46"/>
      <c r="M14" s="46">
        <f t="shared" si="2"/>
        <v>0</v>
      </c>
      <c r="N14" s="47"/>
      <c r="O14" s="46"/>
    </row>
    <row r="15" spans="1:15" ht="12" customHeight="1">
      <c r="A15" s="45"/>
      <c r="B15" s="45"/>
      <c r="C15" s="45"/>
      <c r="D15" s="45"/>
      <c r="E15" s="45" t="s">
        <v>106</v>
      </c>
      <c r="F15" s="46"/>
      <c r="G15" s="46"/>
      <c r="H15" s="46"/>
      <c r="I15" s="46"/>
      <c r="J15" s="46"/>
      <c r="K15" s="46"/>
      <c r="L15" s="46"/>
      <c r="M15" s="46">
        <f t="shared" si="2"/>
        <v>0</v>
      </c>
      <c r="N15" s="47"/>
      <c r="O15" s="46"/>
    </row>
    <row r="16" spans="1:15" ht="12" customHeight="1">
      <c r="A16" s="45"/>
      <c r="B16" s="45"/>
      <c r="C16" s="45"/>
      <c r="D16" s="45"/>
      <c r="E16" s="45" t="s">
        <v>107</v>
      </c>
      <c r="F16" s="46"/>
      <c r="G16" s="46"/>
      <c r="H16" s="46">
        <v>650</v>
      </c>
      <c r="I16" s="46">
        <v>1500</v>
      </c>
      <c r="J16" s="46"/>
      <c r="K16" s="46"/>
      <c r="L16" s="46"/>
      <c r="M16" s="46">
        <f t="shared" si="2"/>
        <v>2150</v>
      </c>
      <c r="N16" s="47"/>
      <c r="O16" s="46"/>
    </row>
    <row r="17" spans="1:15" ht="12" customHeight="1">
      <c r="A17" s="45"/>
      <c r="B17" s="45"/>
      <c r="C17" s="45" t="s">
        <v>15</v>
      </c>
      <c r="D17" s="45"/>
      <c r="E17" s="45"/>
      <c r="F17" s="49">
        <f>ROUND(SUM(F12:F16),5)</f>
        <v>0</v>
      </c>
      <c r="G17" s="49">
        <f t="shared" ref="G17:K17" si="3">ROUND(SUM(G12:G16),5)</f>
        <v>68642.5</v>
      </c>
      <c r="H17" s="49">
        <f t="shared" si="3"/>
        <v>45829</v>
      </c>
      <c r="I17" s="49">
        <f t="shared" si="3"/>
        <v>37074</v>
      </c>
      <c r="J17" s="49">
        <f t="shared" si="3"/>
        <v>4326.0600000000004</v>
      </c>
      <c r="K17" s="49">
        <f t="shared" si="3"/>
        <v>59204.39</v>
      </c>
      <c r="L17" s="49">
        <f t="shared" ref="L17" si="4">ROUND(SUM(L12:L16),5)</f>
        <v>1689.63</v>
      </c>
      <c r="M17" s="49">
        <f>SUM(M10:M16)</f>
        <v>216765.58000000002</v>
      </c>
      <c r="N17" s="47">
        <f>SUM(M17/O17)</f>
        <v>0.98754250569476087</v>
      </c>
      <c r="O17" s="49">
        <f>ROUND(SUM(O10:O13),5)</f>
        <v>219500</v>
      </c>
    </row>
    <row r="18" spans="1:15" ht="12" customHeight="1">
      <c r="A18" s="45"/>
      <c r="B18" s="45"/>
      <c r="C18" s="45" t="s">
        <v>16</v>
      </c>
      <c r="D18" s="45"/>
      <c r="E18" s="45"/>
      <c r="F18" s="46"/>
      <c r="G18" s="46"/>
      <c r="H18" s="46"/>
      <c r="I18" s="46"/>
      <c r="J18" s="46"/>
      <c r="K18" s="46"/>
      <c r="L18" s="46"/>
      <c r="M18" s="46">
        <f t="shared" ref="M18:M19" si="5">SUM(F18:L18)</f>
        <v>0</v>
      </c>
      <c r="N18" s="47"/>
      <c r="O18" s="46"/>
    </row>
    <row r="19" spans="1:15" ht="12" customHeight="1">
      <c r="A19" s="45"/>
      <c r="B19" s="45"/>
      <c r="C19" s="45"/>
      <c r="D19" s="45" t="s">
        <v>17</v>
      </c>
      <c r="E19" s="45"/>
      <c r="F19" s="46">
        <v>93</v>
      </c>
      <c r="G19" s="46">
        <v>0</v>
      </c>
      <c r="H19" s="46">
        <v>0</v>
      </c>
      <c r="I19" s="46">
        <v>0</v>
      </c>
      <c r="J19" s="46">
        <v>0</v>
      </c>
      <c r="K19" s="46"/>
      <c r="L19" s="46"/>
      <c r="M19" s="46">
        <f t="shared" si="5"/>
        <v>93</v>
      </c>
      <c r="N19" s="47"/>
      <c r="O19" s="46"/>
    </row>
    <row r="20" spans="1:15" ht="12" customHeight="1">
      <c r="A20" s="45"/>
      <c r="B20" s="45"/>
      <c r="C20" s="45" t="s">
        <v>19</v>
      </c>
      <c r="D20" s="45"/>
      <c r="E20" s="45"/>
      <c r="F20" s="49">
        <f>ROUND(SUM(F19:F19),5)</f>
        <v>93</v>
      </c>
      <c r="G20" s="49">
        <f t="shared" ref="G20:K20" si="6">ROUND(SUM(G19:G19),5)</f>
        <v>0</v>
      </c>
      <c r="H20" s="49">
        <f t="shared" si="6"/>
        <v>0</v>
      </c>
      <c r="I20" s="49">
        <f t="shared" si="6"/>
        <v>0</v>
      </c>
      <c r="J20" s="49">
        <f t="shared" si="6"/>
        <v>0</v>
      </c>
      <c r="K20" s="49">
        <f t="shared" si="6"/>
        <v>0</v>
      </c>
      <c r="L20" s="49">
        <f t="shared" ref="L20" si="7">ROUND(SUM(L19:L19),5)</f>
        <v>0</v>
      </c>
      <c r="M20" s="49">
        <f>SUM(M18:M19)</f>
        <v>93</v>
      </c>
      <c r="N20" s="47"/>
      <c r="O20" s="49">
        <f>ROUND(SUM(O18:O19),5)</f>
        <v>0</v>
      </c>
    </row>
    <row r="21" spans="1:15" ht="12" customHeight="1">
      <c r="A21" s="45"/>
      <c r="B21" s="45"/>
      <c r="C21" s="45" t="s">
        <v>20</v>
      </c>
      <c r="D21" s="45"/>
      <c r="E21" s="45"/>
      <c r="F21" s="46"/>
      <c r="G21" s="46"/>
      <c r="H21" s="46"/>
      <c r="I21" s="46"/>
      <c r="J21" s="46"/>
      <c r="K21" s="46"/>
      <c r="L21" s="46"/>
      <c r="M21" s="46">
        <f>SUM(F21:L21)</f>
        <v>0</v>
      </c>
      <c r="N21" s="47"/>
      <c r="O21" s="46"/>
    </row>
    <row r="22" spans="1:15" ht="12" customHeight="1">
      <c r="A22" s="45"/>
      <c r="B22" s="45"/>
      <c r="C22" s="45"/>
      <c r="D22" s="45" t="s">
        <v>21</v>
      </c>
      <c r="E22" s="45"/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/>
      <c r="L22" s="46"/>
      <c r="M22" s="46">
        <f t="shared" ref="M22:M23" si="8">SUM(F22:L22)</f>
        <v>0</v>
      </c>
      <c r="N22" s="47"/>
      <c r="O22" s="46"/>
    </row>
    <row r="23" spans="1:15" ht="12" customHeight="1">
      <c r="A23" s="45"/>
      <c r="B23" s="45"/>
      <c r="C23" s="45"/>
      <c r="D23" s="45" t="s">
        <v>22</v>
      </c>
      <c r="E23" s="45"/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/>
      <c r="L23" s="46"/>
      <c r="M23" s="46">
        <f t="shared" si="8"/>
        <v>0</v>
      </c>
      <c r="N23" s="47"/>
      <c r="O23" s="46">
        <v>5000.04</v>
      </c>
    </row>
    <row r="24" spans="1:15" ht="12" customHeight="1">
      <c r="A24" s="45"/>
      <c r="B24" s="45"/>
      <c r="C24" s="45" t="s">
        <v>23</v>
      </c>
      <c r="D24" s="45"/>
      <c r="E24" s="45"/>
      <c r="F24" s="49">
        <f>ROUND(SUM(F22:F23),5)</f>
        <v>0</v>
      </c>
      <c r="G24" s="49">
        <f t="shared" ref="G24:K24" si="9">ROUND(SUM(G22:G23),5)</f>
        <v>0</v>
      </c>
      <c r="H24" s="49">
        <f t="shared" si="9"/>
        <v>0</v>
      </c>
      <c r="I24" s="49">
        <f t="shared" si="9"/>
        <v>0</v>
      </c>
      <c r="J24" s="49">
        <f t="shared" si="9"/>
        <v>0</v>
      </c>
      <c r="K24" s="49">
        <f t="shared" si="9"/>
        <v>0</v>
      </c>
      <c r="L24" s="49">
        <f t="shared" ref="L24" si="10">ROUND(SUM(L22:L23),5)</f>
        <v>0</v>
      </c>
      <c r="M24" s="49">
        <f>SUM(M21:M23)</f>
        <v>0</v>
      </c>
      <c r="N24" s="47">
        <f>SUM(M24/O24)</f>
        <v>0</v>
      </c>
      <c r="O24" s="49">
        <f>ROUND(SUM(O21:O23),5)</f>
        <v>5000.04</v>
      </c>
    </row>
    <row r="25" spans="1:15" ht="12" customHeight="1">
      <c r="A25" s="45"/>
      <c r="B25" s="45"/>
      <c r="C25" s="45" t="s">
        <v>24</v>
      </c>
      <c r="D25" s="45"/>
      <c r="E25" s="45"/>
      <c r="F25" s="46"/>
      <c r="G25" s="46"/>
      <c r="H25" s="46"/>
      <c r="I25" s="46"/>
      <c r="J25" s="46"/>
      <c r="K25" s="46"/>
      <c r="L25" s="46"/>
      <c r="M25" s="46">
        <f>SUM(F25:L25)</f>
        <v>0</v>
      </c>
      <c r="N25" s="47"/>
      <c r="O25" s="46"/>
    </row>
    <row r="26" spans="1:15" ht="12" customHeight="1">
      <c r="A26" s="45"/>
      <c r="B26" s="45"/>
      <c r="C26" s="45"/>
      <c r="D26" s="45" t="s">
        <v>114</v>
      </c>
      <c r="E26" s="45"/>
      <c r="F26" s="46"/>
      <c r="G26" s="46"/>
      <c r="H26" s="46"/>
      <c r="I26" s="46">
        <v>578</v>
      </c>
      <c r="J26" s="46">
        <v>125</v>
      </c>
      <c r="K26" s="46"/>
      <c r="L26" s="46">
        <v>344</v>
      </c>
      <c r="M26" s="46">
        <f t="shared" ref="M26:M31" si="11">SUM(F26:L26)</f>
        <v>1047</v>
      </c>
      <c r="N26" s="47"/>
      <c r="O26" s="46"/>
    </row>
    <row r="27" spans="1:15" ht="12" customHeight="1">
      <c r="A27" s="45"/>
      <c r="B27" s="45"/>
      <c r="C27" s="45"/>
      <c r="D27" s="45" t="s">
        <v>25</v>
      </c>
      <c r="E27" s="45"/>
      <c r="F27" s="46">
        <v>2.34</v>
      </c>
      <c r="G27" s="46">
        <v>2.5</v>
      </c>
      <c r="H27" s="46">
        <v>23.72</v>
      </c>
      <c r="I27" s="46">
        <v>3.25</v>
      </c>
      <c r="J27" s="46">
        <v>6.78</v>
      </c>
      <c r="K27" s="46">
        <v>34.200000000000003</v>
      </c>
      <c r="L27" s="46">
        <v>2.99</v>
      </c>
      <c r="M27" s="46">
        <f t="shared" si="11"/>
        <v>75.779999999999987</v>
      </c>
      <c r="N27" s="47"/>
      <c r="O27" s="46"/>
    </row>
    <row r="28" spans="1:15" ht="12" customHeight="1">
      <c r="A28" s="45"/>
      <c r="B28" s="45"/>
      <c r="C28" s="45"/>
      <c r="D28" s="45" t="s">
        <v>99</v>
      </c>
      <c r="E28" s="45"/>
      <c r="F28" s="46">
        <v>0</v>
      </c>
      <c r="G28" s="46">
        <v>0</v>
      </c>
      <c r="H28" s="46">
        <v>526.76</v>
      </c>
      <c r="I28" s="50">
        <v>8.3000000000000007</v>
      </c>
      <c r="J28" s="50">
        <v>160.4</v>
      </c>
      <c r="K28" s="50">
        <v>31.34</v>
      </c>
      <c r="L28" s="50">
        <v>21.18</v>
      </c>
      <c r="M28" s="46">
        <f t="shared" si="11"/>
        <v>747.9799999999999</v>
      </c>
      <c r="N28" s="47"/>
      <c r="O28" s="46"/>
    </row>
    <row r="29" spans="1:15" ht="12" customHeight="1">
      <c r="A29" s="45"/>
      <c r="B29" s="45"/>
      <c r="C29" s="45"/>
      <c r="D29" s="45" t="s">
        <v>26</v>
      </c>
      <c r="E29" s="45"/>
      <c r="F29" s="46">
        <v>2430</v>
      </c>
      <c r="G29" s="46">
        <v>0</v>
      </c>
      <c r="H29" s="46">
        <v>972</v>
      </c>
      <c r="I29" s="46">
        <v>1458</v>
      </c>
      <c r="J29" s="46">
        <v>1587.6</v>
      </c>
      <c r="K29" s="46">
        <v>1458</v>
      </c>
      <c r="L29" s="46">
        <v>1360.8</v>
      </c>
      <c r="M29" s="46">
        <f t="shared" si="11"/>
        <v>9266.4</v>
      </c>
      <c r="N29" s="47"/>
      <c r="O29" s="46"/>
    </row>
    <row r="30" spans="1:15" ht="12" customHeight="1">
      <c r="A30" s="45"/>
      <c r="B30" s="45"/>
      <c r="C30" s="45"/>
      <c r="D30" s="45" t="s">
        <v>112</v>
      </c>
      <c r="E30" s="45"/>
      <c r="F30" s="46"/>
      <c r="G30" s="46"/>
      <c r="H30" s="46"/>
      <c r="I30" s="46">
        <v>221726.4</v>
      </c>
      <c r="J30" s="46"/>
      <c r="K30" s="46"/>
      <c r="L30" s="46"/>
      <c r="M30" s="46">
        <f t="shared" si="11"/>
        <v>221726.4</v>
      </c>
      <c r="N30" s="47"/>
      <c r="O30" s="46"/>
    </row>
    <row r="31" spans="1:15" ht="12" customHeight="1">
      <c r="A31" s="45"/>
      <c r="B31" s="45"/>
      <c r="C31" s="45"/>
      <c r="D31" s="45" t="s">
        <v>27</v>
      </c>
      <c r="E31" s="45"/>
      <c r="F31" s="46">
        <v>0</v>
      </c>
      <c r="G31" s="46">
        <v>398.27</v>
      </c>
      <c r="H31" s="46">
        <v>0</v>
      </c>
      <c r="I31" s="46">
        <v>0</v>
      </c>
      <c r="J31" s="46"/>
      <c r="K31" s="46"/>
      <c r="L31" s="46"/>
      <c r="M31" s="46">
        <f t="shared" si="11"/>
        <v>398.27</v>
      </c>
      <c r="N31" s="47"/>
      <c r="O31" s="46"/>
    </row>
    <row r="32" spans="1:15" ht="12" customHeight="1">
      <c r="A32" s="45"/>
      <c r="B32" s="45"/>
      <c r="C32" s="45" t="s">
        <v>28</v>
      </c>
      <c r="D32" s="45"/>
      <c r="E32" s="45"/>
      <c r="F32" s="49">
        <f>ROUND(SUM(F26:F31),5)</f>
        <v>2432.34</v>
      </c>
      <c r="G32" s="49">
        <f t="shared" ref="G32:K32" si="12">ROUND(SUM(G26:G31),5)</f>
        <v>400.77</v>
      </c>
      <c r="H32" s="49">
        <f t="shared" si="12"/>
        <v>1522.48</v>
      </c>
      <c r="I32" s="49">
        <f t="shared" si="12"/>
        <v>223773.95</v>
      </c>
      <c r="J32" s="49">
        <f t="shared" si="12"/>
        <v>1879.78</v>
      </c>
      <c r="K32" s="49">
        <f t="shared" si="12"/>
        <v>1523.54</v>
      </c>
      <c r="L32" s="49">
        <f t="shared" ref="L32" si="13">ROUND(SUM(L26:L31),5)</f>
        <v>1728.97</v>
      </c>
      <c r="M32" s="49">
        <f>SUM(M25:M31)</f>
        <v>233261.83</v>
      </c>
      <c r="N32" s="47"/>
      <c r="O32" s="46"/>
    </row>
    <row r="33" spans="1:15" ht="12" customHeight="1">
      <c r="A33" s="45"/>
      <c r="B33" s="45"/>
      <c r="C33" s="45" t="s">
        <v>29</v>
      </c>
      <c r="D33" s="45"/>
      <c r="E33" s="45"/>
      <c r="F33" s="46"/>
      <c r="G33" s="46"/>
      <c r="H33" s="46"/>
      <c r="I33" s="46"/>
      <c r="J33" s="46"/>
      <c r="K33" s="46"/>
      <c r="L33" s="46"/>
      <c r="M33" s="46">
        <f>SUM(F33:L33)</f>
        <v>0</v>
      </c>
      <c r="N33" s="47"/>
      <c r="O33" s="46"/>
    </row>
    <row r="34" spans="1:15" ht="12" customHeight="1">
      <c r="A34" s="45"/>
      <c r="B34" s="45"/>
      <c r="C34" s="45"/>
      <c r="D34" s="45" t="s">
        <v>31</v>
      </c>
      <c r="E34" s="45"/>
      <c r="F34" s="46">
        <v>3353.5</v>
      </c>
      <c r="G34" s="46">
        <v>1448.22</v>
      </c>
      <c r="H34" s="46">
        <v>4041.88</v>
      </c>
      <c r="I34" s="46">
        <v>2255.46</v>
      </c>
      <c r="J34" s="46">
        <v>1482.38</v>
      </c>
      <c r="K34" s="46">
        <v>1497.55</v>
      </c>
      <c r="L34" s="46">
        <v>959</v>
      </c>
      <c r="M34" s="46">
        <f t="shared" ref="M34:M36" si="14">SUM(F34:L34)</f>
        <v>15037.990000000002</v>
      </c>
      <c r="N34" s="47"/>
      <c r="O34" s="46"/>
    </row>
    <row r="35" spans="1:15" ht="12" customHeight="1">
      <c r="A35" s="45"/>
      <c r="B35" s="45"/>
      <c r="C35" s="45"/>
      <c r="D35" s="45" t="s">
        <v>32</v>
      </c>
      <c r="E35" s="45"/>
      <c r="F35" s="46">
        <v>11801.57</v>
      </c>
      <c r="G35" s="46">
        <v>21122.6</v>
      </c>
      <c r="H35" s="46">
        <v>9774.75</v>
      </c>
      <c r="I35" s="46">
        <v>6384.48</v>
      </c>
      <c r="J35" s="46">
        <v>4245.96</v>
      </c>
      <c r="K35" s="46">
        <v>13897.01</v>
      </c>
      <c r="L35" s="46">
        <v>2089.39</v>
      </c>
      <c r="M35" s="46">
        <f t="shared" si="14"/>
        <v>69315.759999999995</v>
      </c>
      <c r="N35" s="47"/>
      <c r="O35" s="46"/>
    </row>
    <row r="36" spans="1:15" ht="12" customHeight="1">
      <c r="A36" s="45"/>
      <c r="B36" s="45"/>
      <c r="C36" s="45"/>
      <c r="D36" s="45" t="s">
        <v>33</v>
      </c>
      <c r="E36" s="45"/>
      <c r="F36" s="46">
        <v>0</v>
      </c>
      <c r="G36" s="46">
        <v>0</v>
      </c>
      <c r="H36" s="46">
        <v>0</v>
      </c>
      <c r="I36" s="46">
        <v>0</v>
      </c>
      <c r="J36" s="46"/>
      <c r="K36" s="46"/>
      <c r="L36" s="46"/>
      <c r="M36" s="46">
        <f t="shared" si="14"/>
        <v>0</v>
      </c>
      <c r="N36" s="47"/>
      <c r="O36" s="46">
        <v>192000</v>
      </c>
    </row>
    <row r="37" spans="1:15" ht="12" customHeight="1">
      <c r="A37" s="45"/>
      <c r="B37" s="45"/>
      <c r="C37" s="45" t="s">
        <v>34</v>
      </c>
      <c r="D37" s="45"/>
      <c r="E37" s="45"/>
      <c r="F37" s="51">
        <f>ROUND(SUM(F34:F36),5)</f>
        <v>15155.07</v>
      </c>
      <c r="G37" s="49">
        <f t="shared" ref="G37:K37" si="15">ROUND(SUM(G34:G36),5)</f>
        <v>22570.82</v>
      </c>
      <c r="H37" s="49">
        <f t="shared" si="15"/>
        <v>13816.63</v>
      </c>
      <c r="I37" s="49">
        <f t="shared" si="15"/>
        <v>8639.94</v>
      </c>
      <c r="J37" s="49">
        <f t="shared" si="15"/>
        <v>5728.34</v>
      </c>
      <c r="K37" s="49">
        <f t="shared" si="15"/>
        <v>15394.56</v>
      </c>
      <c r="L37" s="49">
        <f t="shared" ref="L37" si="16">ROUND(SUM(L34:L36),5)</f>
        <v>3048.39</v>
      </c>
      <c r="M37" s="49">
        <f>SUM(M33:M36)</f>
        <v>84353.75</v>
      </c>
      <c r="N37" s="47">
        <f>SUM(M37/O37)</f>
        <v>0.43934244791666666</v>
      </c>
      <c r="O37" s="49">
        <f>ROUND(SUM(O33:O36),5)</f>
        <v>192000</v>
      </c>
    </row>
    <row r="38" spans="1:15" ht="12" customHeight="1">
      <c r="A38" s="45"/>
      <c r="B38" s="45" t="s">
        <v>35</v>
      </c>
      <c r="C38" s="45"/>
      <c r="D38" s="45"/>
      <c r="E38" s="45"/>
      <c r="F38" s="49">
        <f>ROUND(F9+F17+F20+F24+F32+F37,5)</f>
        <v>63112.71</v>
      </c>
      <c r="G38" s="49">
        <f t="shared" ref="G38:K38" si="17">ROUND(G9+G17+G20+G24+G32+G37,5)</f>
        <v>102035.9</v>
      </c>
      <c r="H38" s="49">
        <f t="shared" si="17"/>
        <v>82262.789999999994</v>
      </c>
      <c r="I38" s="49">
        <f t="shared" si="17"/>
        <v>289339.65999999997</v>
      </c>
      <c r="J38" s="49">
        <f t="shared" si="17"/>
        <v>18970.82</v>
      </c>
      <c r="K38" s="49">
        <f t="shared" si="17"/>
        <v>89736.39</v>
      </c>
      <c r="L38" s="49">
        <f t="shared" ref="L38:M38" si="18">ROUND(L9+L17+L20+L24+L32+L37,5)</f>
        <v>14062.57</v>
      </c>
      <c r="M38" s="49">
        <f t="shared" si="18"/>
        <v>659520.84</v>
      </c>
      <c r="N38" s="47">
        <f>SUM(M38/O38)</f>
        <v>0.98952858277397837</v>
      </c>
      <c r="O38" s="49">
        <f>ROUND(O3+O9+O17+O20+O24+O32+O37,5)</f>
        <v>666500.04</v>
      </c>
    </row>
    <row r="39" spans="1:15" ht="12" customHeight="1">
      <c r="A39" s="45"/>
      <c r="B39" s="45" t="s">
        <v>36</v>
      </c>
      <c r="C39" s="45"/>
      <c r="D39" s="45"/>
      <c r="E39" s="45"/>
      <c r="F39" s="46"/>
      <c r="G39" s="46"/>
      <c r="H39" s="46"/>
      <c r="I39" s="46"/>
      <c r="J39" s="46"/>
      <c r="K39" s="46"/>
      <c r="L39" s="46"/>
      <c r="M39" s="46">
        <f t="shared" ref="M39:M42" si="19">SUM(F39:L39)</f>
        <v>0</v>
      </c>
      <c r="N39" s="47"/>
      <c r="O39" s="46"/>
    </row>
    <row r="40" spans="1:15" ht="12" customHeight="1">
      <c r="A40" s="45"/>
      <c r="B40" s="45"/>
      <c r="C40" s="45" t="s">
        <v>37</v>
      </c>
      <c r="D40" s="45"/>
      <c r="E40" s="45"/>
      <c r="F40" s="46"/>
      <c r="G40" s="46"/>
      <c r="H40" s="46"/>
      <c r="I40" s="46"/>
      <c r="J40" s="46"/>
      <c r="K40" s="46"/>
      <c r="L40" s="46"/>
      <c r="M40" s="46">
        <f t="shared" si="19"/>
        <v>0</v>
      </c>
      <c r="N40" s="47"/>
      <c r="O40" s="46"/>
    </row>
    <row r="41" spans="1:15" ht="12" customHeight="1">
      <c r="A41" s="45"/>
      <c r="B41" s="45"/>
      <c r="C41" s="45"/>
      <c r="D41" s="45" t="s">
        <v>38</v>
      </c>
      <c r="E41" s="45"/>
      <c r="F41" s="46"/>
      <c r="G41" s="46"/>
      <c r="H41" s="46"/>
      <c r="I41" s="46"/>
      <c r="J41" s="46"/>
      <c r="K41" s="46"/>
      <c r="L41" s="46"/>
      <c r="M41" s="46">
        <f t="shared" si="19"/>
        <v>0</v>
      </c>
      <c r="N41" s="47"/>
      <c r="O41" s="46"/>
    </row>
    <row r="42" spans="1:15" ht="12" customHeight="1">
      <c r="A42" s="45"/>
      <c r="B42" s="45"/>
      <c r="C42" s="45"/>
      <c r="D42" s="45"/>
      <c r="E42" s="45" t="s">
        <v>116</v>
      </c>
      <c r="F42" s="46">
        <v>0</v>
      </c>
      <c r="G42" s="46">
        <v>0</v>
      </c>
      <c r="H42" s="46">
        <v>605</v>
      </c>
      <c r="I42" s="46">
        <v>82.5</v>
      </c>
      <c r="J42" s="46">
        <v>106</v>
      </c>
      <c r="K42" s="46"/>
      <c r="L42" s="46"/>
      <c r="M42" s="46">
        <f t="shared" si="19"/>
        <v>793.5</v>
      </c>
      <c r="N42" s="47"/>
      <c r="O42" s="46"/>
    </row>
    <row r="43" spans="1:15" ht="12" customHeight="1">
      <c r="A43" s="45"/>
      <c r="B43" s="45"/>
      <c r="C43" s="45"/>
      <c r="D43" s="45"/>
      <c r="E43" s="45" t="s">
        <v>117</v>
      </c>
      <c r="F43" s="46">
        <v>9291.36</v>
      </c>
      <c r="G43" s="46">
        <v>0</v>
      </c>
      <c r="H43" s="46">
        <v>17322.3</v>
      </c>
      <c r="I43" s="46">
        <v>1924</v>
      </c>
      <c r="J43" s="46">
        <v>7726</v>
      </c>
      <c r="K43" s="46">
        <v>2618</v>
      </c>
      <c r="L43" s="46"/>
      <c r="M43" s="46">
        <f t="shared" ref="M43:M51" si="20">SUM(F43:L43)</f>
        <v>38881.660000000003</v>
      </c>
      <c r="N43" s="47"/>
      <c r="O43" s="46"/>
    </row>
    <row r="44" spans="1:15" ht="12" customHeight="1">
      <c r="A44" s="45"/>
      <c r="B44" s="45"/>
      <c r="C44" s="45"/>
      <c r="D44" s="45" t="s">
        <v>40</v>
      </c>
      <c r="E44" s="45"/>
      <c r="F44" s="49">
        <f>ROUND(SUM(F41:F43),5)</f>
        <v>9291.36</v>
      </c>
      <c r="G44" s="49">
        <f t="shared" ref="G44:J44" si="21">ROUND(SUM(G41:G43),5)</f>
        <v>0</v>
      </c>
      <c r="H44" s="49">
        <f t="shared" si="21"/>
        <v>17927.3</v>
      </c>
      <c r="I44" s="49">
        <f t="shared" si="21"/>
        <v>2006.5</v>
      </c>
      <c r="J44" s="49">
        <f t="shared" si="21"/>
        <v>7832</v>
      </c>
      <c r="K44" s="49">
        <f>SUM(K43)</f>
        <v>2618</v>
      </c>
      <c r="L44" s="49"/>
      <c r="M44" s="49">
        <f>SUM(M40:M43)</f>
        <v>39675.160000000003</v>
      </c>
      <c r="N44" s="47"/>
      <c r="O44" s="46"/>
    </row>
    <row r="45" spans="1:15" ht="12" customHeight="1">
      <c r="A45" s="45"/>
      <c r="B45" s="45"/>
      <c r="C45" s="45"/>
      <c r="D45" s="45" t="s">
        <v>101</v>
      </c>
      <c r="E45" s="45"/>
      <c r="F45" s="46">
        <v>0</v>
      </c>
      <c r="G45" s="46">
        <v>0</v>
      </c>
      <c r="H45" s="46">
        <v>2000</v>
      </c>
      <c r="I45" s="46"/>
      <c r="J45" s="46"/>
      <c r="K45" s="46"/>
      <c r="L45" s="46"/>
      <c r="M45" s="46">
        <f t="shared" si="20"/>
        <v>2000</v>
      </c>
      <c r="N45" s="47"/>
      <c r="O45" s="46"/>
    </row>
    <row r="46" spans="1:15" ht="12" customHeight="1">
      <c r="A46" s="45"/>
      <c r="B46" s="45"/>
      <c r="C46" s="45"/>
      <c r="D46" s="45" t="s">
        <v>122</v>
      </c>
      <c r="E46" s="45"/>
      <c r="F46" s="46"/>
      <c r="G46" s="46"/>
      <c r="H46" s="46"/>
      <c r="I46" s="46"/>
      <c r="J46" s="46"/>
      <c r="K46" s="46">
        <v>475</v>
      </c>
      <c r="L46" s="46">
        <v>114</v>
      </c>
      <c r="M46" s="46">
        <f t="shared" si="20"/>
        <v>589</v>
      </c>
      <c r="N46" s="47"/>
      <c r="O46" s="46"/>
    </row>
    <row r="47" spans="1:15" ht="12" customHeight="1">
      <c r="A47" s="45"/>
      <c r="B47" s="45"/>
      <c r="C47" s="45"/>
      <c r="D47" s="45" t="s">
        <v>123</v>
      </c>
      <c r="E47" s="45"/>
      <c r="F47" s="46"/>
      <c r="G47" s="46"/>
      <c r="H47" s="46"/>
      <c r="I47" s="46"/>
      <c r="J47" s="46"/>
      <c r="K47" s="46">
        <v>62.25</v>
      </c>
      <c r="L47" s="46">
        <v>17.34</v>
      </c>
      <c r="M47" s="46">
        <f t="shared" si="20"/>
        <v>79.59</v>
      </c>
      <c r="N47" s="47"/>
      <c r="O47" s="46"/>
    </row>
    <row r="48" spans="1:15" ht="12" customHeight="1">
      <c r="A48" s="45"/>
      <c r="B48" s="45"/>
      <c r="C48" s="45"/>
      <c r="D48" s="45" t="s">
        <v>102</v>
      </c>
      <c r="E48" s="45"/>
      <c r="F48" s="46">
        <v>0</v>
      </c>
      <c r="G48" s="46">
        <v>0</v>
      </c>
      <c r="H48" s="46">
        <v>7519</v>
      </c>
      <c r="I48" s="46"/>
      <c r="J48" s="46">
        <v>756</v>
      </c>
      <c r="K48" s="46">
        <v>252</v>
      </c>
      <c r="L48" s="46">
        <v>252</v>
      </c>
      <c r="M48" s="46">
        <f t="shared" si="20"/>
        <v>8779</v>
      </c>
      <c r="N48" s="47"/>
      <c r="O48" s="46"/>
    </row>
    <row r="49" spans="1:15" ht="12" customHeight="1">
      <c r="A49" s="45"/>
      <c r="B49" s="45"/>
      <c r="C49" s="45"/>
      <c r="D49" s="45" t="s">
        <v>41</v>
      </c>
      <c r="E49" s="45"/>
      <c r="F49" s="46">
        <v>0</v>
      </c>
      <c r="G49" s="46">
        <v>985.91</v>
      </c>
      <c r="H49" s="46">
        <v>2840.3</v>
      </c>
      <c r="I49" s="46">
        <v>1136.24</v>
      </c>
      <c r="J49" s="46">
        <v>930.94</v>
      </c>
      <c r="K49" s="46">
        <v>1046.53</v>
      </c>
      <c r="L49" s="46">
        <v>1398.47</v>
      </c>
      <c r="M49" s="46">
        <f t="shared" si="20"/>
        <v>8338.39</v>
      </c>
      <c r="N49" s="47">
        <f>SUM(M49/O49)</f>
        <v>0.48254571759259257</v>
      </c>
      <c r="O49" s="46">
        <v>17280</v>
      </c>
    </row>
    <row r="50" spans="1:15" ht="12" customHeight="1">
      <c r="A50" s="45"/>
      <c r="B50" s="45"/>
      <c r="C50" s="45"/>
      <c r="D50" s="45" t="s">
        <v>115</v>
      </c>
      <c r="E50" s="45"/>
      <c r="F50" s="46"/>
      <c r="G50" s="46"/>
      <c r="H50" s="46"/>
      <c r="I50" s="46"/>
      <c r="J50" s="46">
        <v>349</v>
      </c>
      <c r="K50" s="46"/>
      <c r="L50" s="46"/>
      <c r="M50" s="46">
        <f t="shared" si="20"/>
        <v>349</v>
      </c>
      <c r="N50" s="47"/>
      <c r="O50" s="46"/>
    </row>
    <row r="51" spans="1:15" ht="12" customHeight="1">
      <c r="A51" s="45"/>
      <c r="B51" s="45"/>
      <c r="C51" s="45"/>
      <c r="D51" s="45" t="s">
        <v>42</v>
      </c>
      <c r="E51" s="45"/>
      <c r="F51" s="46">
        <v>0</v>
      </c>
      <c r="G51" s="46">
        <v>0</v>
      </c>
      <c r="H51" s="46">
        <v>139</v>
      </c>
      <c r="I51" s="46"/>
      <c r="J51" s="46"/>
      <c r="K51" s="46"/>
      <c r="L51" s="46"/>
      <c r="M51" s="46">
        <f t="shared" si="20"/>
        <v>139</v>
      </c>
      <c r="N51" s="47"/>
      <c r="O51" s="46">
        <v>10000.08</v>
      </c>
    </row>
    <row r="52" spans="1:15" ht="12" customHeight="1">
      <c r="A52" s="45"/>
      <c r="B52" s="45"/>
      <c r="C52" s="45" t="s">
        <v>43</v>
      </c>
      <c r="D52" s="45"/>
      <c r="E52" s="45"/>
      <c r="F52" s="49">
        <f>ROUND(SUM(F44:F51),5)</f>
        <v>9291.36</v>
      </c>
      <c r="G52" s="49">
        <f t="shared" ref="G52:K52" si="22">ROUND(SUM(G44:G51),5)</f>
        <v>985.91</v>
      </c>
      <c r="H52" s="49">
        <f t="shared" si="22"/>
        <v>30425.599999999999</v>
      </c>
      <c r="I52" s="49">
        <f t="shared" si="22"/>
        <v>3142.74</v>
      </c>
      <c r="J52" s="49">
        <f t="shared" si="22"/>
        <v>9867.94</v>
      </c>
      <c r="K52" s="49">
        <f t="shared" si="22"/>
        <v>4453.78</v>
      </c>
      <c r="L52" s="49">
        <f t="shared" ref="L52" si="23">ROUND(SUM(L44:L51),5)</f>
        <v>1781.81</v>
      </c>
      <c r="M52" s="49">
        <f>SUM(M44:M51)</f>
        <v>59949.14</v>
      </c>
      <c r="N52" s="47">
        <f>SUM(M52/O52)</f>
        <v>2.1975426758279299</v>
      </c>
      <c r="O52" s="49">
        <f>ROUND(O40+SUM(O44:O51),5)</f>
        <v>27280.080000000002</v>
      </c>
    </row>
    <row r="53" spans="1:15" ht="12" customHeight="1">
      <c r="A53" s="45"/>
      <c r="B53" s="45"/>
      <c r="C53" s="45" t="s">
        <v>124</v>
      </c>
      <c r="D53" s="45"/>
      <c r="E53" s="45"/>
      <c r="F53" s="46"/>
      <c r="G53" s="46"/>
      <c r="H53" s="46"/>
      <c r="I53" s="46"/>
      <c r="J53" s="46"/>
      <c r="K53" s="46"/>
      <c r="L53" s="46"/>
      <c r="M53" s="46">
        <f>SUM(F53:L53)</f>
        <v>0</v>
      </c>
      <c r="N53" s="47"/>
      <c r="O53" s="46"/>
    </row>
    <row r="54" spans="1:15" ht="12" customHeight="1">
      <c r="A54" s="45"/>
      <c r="B54" s="45"/>
      <c r="C54" s="45"/>
      <c r="D54" s="45" t="s">
        <v>125</v>
      </c>
      <c r="E54" s="45"/>
      <c r="F54" s="46"/>
      <c r="G54" s="46"/>
      <c r="H54" s="46"/>
      <c r="I54" s="46"/>
      <c r="J54" s="46"/>
      <c r="K54" s="46">
        <v>981.68</v>
      </c>
      <c r="L54" s="46"/>
      <c r="M54" s="46">
        <f t="shared" ref="M54:M58" si="24">SUM(F54:L54)</f>
        <v>981.68</v>
      </c>
      <c r="N54" s="47"/>
      <c r="O54" s="46"/>
    </row>
    <row r="55" spans="1:15" ht="12" customHeight="1">
      <c r="A55" s="45"/>
      <c r="B55" s="45"/>
      <c r="C55" s="45" t="s">
        <v>44</v>
      </c>
      <c r="D55" s="45"/>
      <c r="E55" s="45"/>
      <c r="F55" s="46"/>
      <c r="G55" s="46"/>
      <c r="H55" s="46"/>
      <c r="I55" s="46"/>
      <c r="J55" s="46"/>
      <c r="K55" s="46"/>
      <c r="L55" s="46"/>
      <c r="M55" s="46">
        <f t="shared" si="24"/>
        <v>0</v>
      </c>
      <c r="N55" s="47"/>
      <c r="O55" s="46"/>
    </row>
    <row r="56" spans="1:15" ht="12" customHeight="1">
      <c r="A56" s="45"/>
      <c r="B56" s="45"/>
      <c r="C56" s="45"/>
      <c r="D56" s="45" t="s">
        <v>103</v>
      </c>
      <c r="E56" s="45"/>
      <c r="F56" s="46">
        <v>0</v>
      </c>
      <c r="G56" s="46">
        <v>0</v>
      </c>
      <c r="H56" s="46">
        <v>307</v>
      </c>
      <c r="I56" s="46"/>
      <c r="J56" s="46"/>
      <c r="K56" s="46"/>
      <c r="L56" s="46">
        <v>964.5</v>
      </c>
      <c r="M56" s="46">
        <f t="shared" si="24"/>
        <v>1271.5</v>
      </c>
      <c r="N56" s="47"/>
      <c r="O56" s="46">
        <v>5000</v>
      </c>
    </row>
    <row r="57" spans="1:15" ht="12" customHeight="1">
      <c r="A57" s="45"/>
      <c r="B57" s="45"/>
      <c r="C57" s="45"/>
      <c r="D57" s="45" t="s">
        <v>45</v>
      </c>
      <c r="E57" s="45"/>
      <c r="F57" s="46">
        <v>7726</v>
      </c>
      <c r="G57" s="46">
        <v>0</v>
      </c>
      <c r="H57" s="46">
        <v>2775.5</v>
      </c>
      <c r="I57" s="46"/>
      <c r="J57" s="46"/>
      <c r="K57" s="46">
        <v>8410.32</v>
      </c>
      <c r="L57" s="46"/>
      <c r="M57" s="46">
        <f t="shared" si="24"/>
        <v>18911.82</v>
      </c>
      <c r="N57" s="47"/>
      <c r="O57" s="46">
        <v>5000</v>
      </c>
    </row>
    <row r="58" spans="1:15" ht="12" customHeight="1">
      <c r="A58" s="45"/>
      <c r="B58" s="45"/>
      <c r="C58" s="45"/>
      <c r="D58" s="45" t="s">
        <v>46</v>
      </c>
      <c r="E58" s="45"/>
      <c r="F58" s="46">
        <v>785.45</v>
      </c>
      <c r="G58" s="46">
        <v>2940.12</v>
      </c>
      <c r="H58" s="46">
        <v>644.39</v>
      </c>
      <c r="I58" s="46">
        <v>2431.19</v>
      </c>
      <c r="J58" s="46">
        <v>640.4</v>
      </c>
      <c r="K58" s="46">
        <v>619.96</v>
      </c>
      <c r="L58" s="46">
        <v>2007.22</v>
      </c>
      <c r="M58" s="46">
        <f t="shared" si="24"/>
        <v>10068.73</v>
      </c>
      <c r="N58" s="47">
        <f>SUM(M58/O58)</f>
        <v>1.0068649450804392</v>
      </c>
      <c r="O58" s="46">
        <v>10000.08</v>
      </c>
    </row>
    <row r="59" spans="1:15" ht="12" customHeight="1">
      <c r="A59" s="45"/>
      <c r="B59" s="45"/>
      <c r="C59" s="45" t="s">
        <v>48</v>
      </c>
      <c r="D59" s="45"/>
      <c r="E59" s="45"/>
      <c r="F59" s="49">
        <f>ROUND(SUM(F56:F58),5)</f>
        <v>8511.4500000000007</v>
      </c>
      <c r="G59" s="49">
        <f t="shared" ref="G59:K59" si="25">ROUND(SUM(G56:G58),5)</f>
        <v>2940.12</v>
      </c>
      <c r="H59" s="49">
        <f t="shared" si="25"/>
        <v>3726.89</v>
      </c>
      <c r="I59" s="49">
        <f t="shared" si="25"/>
        <v>2431.19</v>
      </c>
      <c r="J59" s="49">
        <f t="shared" si="25"/>
        <v>640.4</v>
      </c>
      <c r="K59" s="49">
        <f t="shared" si="25"/>
        <v>9030.2800000000007</v>
      </c>
      <c r="L59" s="49">
        <f t="shared" ref="L59" si="26">ROUND(SUM(L56:L58),5)</f>
        <v>2971.72</v>
      </c>
      <c r="M59" s="49">
        <f>SUM(M55:M58)</f>
        <v>30252.05</v>
      </c>
      <c r="N59" s="47">
        <f>SUM(M59/O59)</f>
        <v>1.5125964496142015</v>
      </c>
      <c r="O59" s="49">
        <f>ROUND(SUM(O55:O58),5)</f>
        <v>20000.080000000002</v>
      </c>
    </row>
    <row r="60" spans="1:15" ht="12" customHeight="1">
      <c r="A60" s="45"/>
      <c r="B60" s="45"/>
      <c r="C60" s="45" t="s">
        <v>49</v>
      </c>
      <c r="D60" s="45"/>
      <c r="E60" s="45"/>
      <c r="F60" s="46"/>
      <c r="G60" s="46"/>
      <c r="H60" s="46"/>
      <c r="I60" s="46"/>
      <c r="J60" s="46"/>
      <c r="K60" s="46"/>
      <c r="L60" s="46"/>
      <c r="M60" s="46">
        <f>SUM(F60:L60)</f>
        <v>0</v>
      </c>
      <c r="N60" s="47"/>
      <c r="O60" s="46"/>
    </row>
    <row r="61" spans="1:15" ht="12" customHeight="1">
      <c r="A61" s="45"/>
      <c r="B61" s="45"/>
      <c r="C61" s="45"/>
      <c r="D61" s="45" t="s">
        <v>50</v>
      </c>
      <c r="E61" s="45"/>
      <c r="F61" s="46">
        <v>315.7</v>
      </c>
      <c r="G61" s="46">
        <v>531</v>
      </c>
      <c r="H61" s="46">
        <v>1.83</v>
      </c>
      <c r="I61" s="46">
        <v>3.17</v>
      </c>
      <c r="J61" s="46">
        <v>495</v>
      </c>
      <c r="K61" s="46">
        <v>1000</v>
      </c>
      <c r="L61" s="46">
        <v>200</v>
      </c>
      <c r="M61" s="46">
        <f t="shared" ref="M61:M75" si="27">SUM(F61:L61)</f>
        <v>2546.6999999999998</v>
      </c>
      <c r="N61" s="47"/>
      <c r="O61" s="46"/>
    </row>
    <row r="62" spans="1:15" ht="12" customHeight="1">
      <c r="A62" s="45"/>
      <c r="B62" s="45"/>
      <c r="C62" s="45"/>
      <c r="D62" s="45" t="s">
        <v>51</v>
      </c>
      <c r="E62" s="45"/>
      <c r="F62" s="46">
        <v>119.19</v>
      </c>
      <c r="G62" s="46">
        <v>0</v>
      </c>
      <c r="H62" s="46">
        <v>171.02</v>
      </c>
      <c r="I62" s="46">
        <v>84.5</v>
      </c>
      <c r="J62" s="46">
        <v>2.76</v>
      </c>
      <c r="K62" s="46">
        <v>479.09</v>
      </c>
      <c r="L62" s="46">
        <v>111.39</v>
      </c>
      <c r="M62" s="46">
        <f t="shared" si="27"/>
        <v>967.94999999999993</v>
      </c>
      <c r="N62" s="47"/>
      <c r="O62" s="46"/>
    </row>
    <row r="63" spans="1:15" ht="12" customHeight="1">
      <c r="A63" s="45"/>
      <c r="B63" s="45"/>
      <c r="C63" s="45"/>
      <c r="D63" s="45" t="s">
        <v>52</v>
      </c>
      <c r="E63" s="45"/>
      <c r="F63" s="46">
        <v>36</v>
      </c>
      <c r="G63" s="46">
        <v>0</v>
      </c>
      <c r="H63" s="46">
        <v>36</v>
      </c>
      <c r="I63" s="46"/>
      <c r="J63" s="46">
        <v>40</v>
      </c>
      <c r="K63" s="46"/>
      <c r="L63" s="46"/>
      <c r="M63" s="46">
        <f t="shared" si="27"/>
        <v>112</v>
      </c>
      <c r="N63" s="47"/>
      <c r="O63" s="46"/>
    </row>
    <row r="64" spans="1:15" ht="12" customHeight="1">
      <c r="A64" s="45"/>
      <c r="B64" s="45"/>
      <c r="C64" s="45"/>
      <c r="D64" s="45" t="s">
        <v>53</v>
      </c>
      <c r="E64" s="45"/>
      <c r="F64" s="46">
        <v>552.32000000000005</v>
      </c>
      <c r="G64" s="46">
        <v>0</v>
      </c>
      <c r="H64" s="46">
        <v>0</v>
      </c>
      <c r="I64" s="46"/>
      <c r="J64" s="46"/>
      <c r="K64" s="46"/>
      <c r="L64" s="46"/>
      <c r="M64" s="46">
        <f t="shared" si="27"/>
        <v>552.32000000000005</v>
      </c>
      <c r="N64" s="47"/>
      <c r="O64" s="46"/>
    </row>
    <row r="65" spans="1:15" ht="12" customHeight="1">
      <c r="A65" s="45"/>
      <c r="B65" s="45"/>
      <c r="C65" s="45"/>
      <c r="D65" s="45" t="s">
        <v>54</v>
      </c>
      <c r="E65" s="45"/>
      <c r="F65" s="46">
        <v>622.96</v>
      </c>
      <c r="G65" s="46">
        <v>736.14</v>
      </c>
      <c r="H65" s="46">
        <v>1145.56</v>
      </c>
      <c r="I65" s="46">
        <v>713.97</v>
      </c>
      <c r="J65" s="46">
        <v>995.96</v>
      </c>
      <c r="K65" s="46">
        <v>597.97</v>
      </c>
      <c r="L65" s="46">
        <v>581.97</v>
      </c>
      <c r="M65" s="46">
        <f t="shared" si="27"/>
        <v>5394.5300000000007</v>
      </c>
      <c r="N65" s="47"/>
      <c r="O65" s="46"/>
    </row>
    <row r="66" spans="1:15" ht="12" customHeight="1">
      <c r="A66" s="45"/>
      <c r="B66" s="45"/>
      <c r="C66" s="45"/>
      <c r="D66" s="45" t="s">
        <v>55</v>
      </c>
      <c r="E66" s="45"/>
      <c r="F66" s="46">
        <v>270</v>
      </c>
      <c r="G66" s="46">
        <v>0</v>
      </c>
      <c r="H66" s="46">
        <v>600</v>
      </c>
      <c r="I66" s="46"/>
      <c r="J66" s="46">
        <v>227.61</v>
      </c>
      <c r="K66" s="46"/>
      <c r="L66" s="46"/>
      <c r="M66" s="46">
        <f t="shared" si="27"/>
        <v>1097.6100000000001</v>
      </c>
      <c r="N66" s="47"/>
      <c r="O66" s="46"/>
    </row>
    <row r="67" spans="1:15" ht="12" customHeight="1">
      <c r="A67" s="45"/>
      <c r="B67" s="45"/>
      <c r="C67" s="45"/>
      <c r="D67" s="45" t="s">
        <v>56</v>
      </c>
      <c r="E67" s="45"/>
      <c r="F67" s="46">
        <v>470</v>
      </c>
      <c r="G67" s="46">
        <v>0</v>
      </c>
      <c r="H67" s="46">
        <v>25</v>
      </c>
      <c r="I67" s="46">
        <v>75</v>
      </c>
      <c r="J67" s="46"/>
      <c r="K67" s="46"/>
      <c r="L67" s="46">
        <v>40</v>
      </c>
      <c r="M67" s="46">
        <f t="shared" si="27"/>
        <v>610</v>
      </c>
      <c r="N67" s="47"/>
      <c r="O67" s="46"/>
    </row>
    <row r="68" spans="1:15" ht="12" customHeight="1">
      <c r="A68" s="45"/>
      <c r="B68" s="45"/>
      <c r="C68" s="45"/>
      <c r="D68" s="45" t="s">
        <v>57</v>
      </c>
      <c r="E68" s="45"/>
      <c r="F68" s="46">
        <v>140.04</v>
      </c>
      <c r="G68" s="46">
        <v>24.01</v>
      </c>
      <c r="H68" s="46">
        <v>262.83999999999997</v>
      </c>
      <c r="I68" s="46"/>
      <c r="J68" s="46">
        <v>14.76</v>
      </c>
      <c r="K68" s="46">
        <v>15.54</v>
      </c>
      <c r="L68" s="46"/>
      <c r="M68" s="46">
        <f t="shared" si="27"/>
        <v>457.19</v>
      </c>
      <c r="N68" s="47"/>
      <c r="O68" s="46"/>
    </row>
    <row r="69" spans="1:15" ht="12" customHeight="1">
      <c r="A69" s="45"/>
      <c r="B69" s="45"/>
      <c r="C69" s="45"/>
      <c r="D69" s="45" t="s">
        <v>58</v>
      </c>
      <c r="E69" s="45"/>
      <c r="F69" s="46">
        <v>0</v>
      </c>
      <c r="G69" s="46">
        <v>473.7</v>
      </c>
      <c r="H69" s="46">
        <v>0</v>
      </c>
      <c r="I69" s="46"/>
      <c r="J69" s="46"/>
      <c r="K69" s="46"/>
      <c r="L69" s="46"/>
      <c r="M69" s="46">
        <f t="shared" si="27"/>
        <v>473.7</v>
      </c>
      <c r="N69" s="47"/>
      <c r="O69" s="46"/>
    </row>
    <row r="70" spans="1:15" ht="12" customHeight="1">
      <c r="A70" s="45"/>
      <c r="B70" s="45"/>
      <c r="C70" s="45"/>
      <c r="D70" s="45" t="s">
        <v>59</v>
      </c>
      <c r="E70" s="45"/>
      <c r="F70" s="46">
        <v>885</v>
      </c>
      <c r="G70" s="46">
        <v>0</v>
      </c>
      <c r="H70" s="46">
        <v>7044.9</v>
      </c>
      <c r="I70" s="46">
        <v>714</v>
      </c>
      <c r="J70" s="46">
        <v>2386.9</v>
      </c>
      <c r="K70" s="46">
        <v>852.2</v>
      </c>
      <c r="L70" s="46">
        <v>37.979999999999997</v>
      </c>
      <c r="M70" s="46">
        <f t="shared" si="27"/>
        <v>11920.98</v>
      </c>
      <c r="N70" s="47">
        <f>SUM(M70/O70)</f>
        <v>2.3841769265845874</v>
      </c>
      <c r="O70" s="46">
        <v>5000.04</v>
      </c>
    </row>
    <row r="71" spans="1:15" ht="12" customHeight="1">
      <c r="A71" s="45"/>
      <c r="B71" s="45"/>
      <c r="C71" s="45"/>
      <c r="D71" s="45" t="s">
        <v>98</v>
      </c>
      <c r="E71" s="45"/>
      <c r="F71" s="46">
        <v>0</v>
      </c>
      <c r="G71" s="46">
        <v>90</v>
      </c>
      <c r="H71" s="46">
        <v>20</v>
      </c>
      <c r="I71" s="46">
        <v>140</v>
      </c>
      <c r="J71" s="46">
        <v>30</v>
      </c>
      <c r="K71" s="46"/>
      <c r="L71" s="46">
        <v>69</v>
      </c>
      <c r="M71" s="46">
        <f t="shared" si="27"/>
        <v>349</v>
      </c>
      <c r="N71" s="47"/>
      <c r="O71" s="46"/>
    </row>
    <row r="72" spans="1:15" ht="12" customHeight="1">
      <c r="A72" s="45"/>
      <c r="B72" s="45"/>
      <c r="C72" s="45"/>
      <c r="D72" s="45" t="s">
        <v>60</v>
      </c>
      <c r="E72" s="45"/>
      <c r="F72" s="46">
        <v>3500</v>
      </c>
      <c r="G72" s="46">
        <v>315</v>
      </c>
      <c r="H72" s="46">
        <v>1080</v>
      </c>
      <c r="I72" s="46"/>
      <c r="J72" s="46"/>
      <c r="K72" s="46"/>
      <c r="L72" s="46"/>
      <c r="M72" s="46">
        <f t="shared" si="27"/>
        <v>4895</v>
      </c>
      <c r="N72" s="47"/>
      <c r="O72" s="46"/>
    </row>
    <row r="73" spans="1:15" ht="12" customHeight="1">
      <c r="A73" s="45"/>
      <c r="B73" s="45"/>
      <c r="C73" s="45"/>
      <c r="D73" s="45" t="s">
        <v>61</v>
      </c>
      <c r="E73" s="45"/>
      <c r="F73" s="46"/>
      <c r="G73" s="46"/>
      <c r="H73" s="46"/>
      <c r="I73" s="46"/>
      <c r="J73" s="46"/>
      <c r="K73" s="46"/>
      <c r="L73" s="46"/>
      <c r="M73" s="46">
        <f t="shared" si="27"/>
        <v>0</v>
      </c>
      <c r="O73" s="46"/>
    </row>
    <row r="74" spans="1:15" ht="12" customHeight="1">
      <c r="A74" s="45"/>
      <c r="B74" s="45"/>
      <c r="C74" s="45"/>
      <c r="D74" s="45"/>
      <c r="E74" s="45" t="s">
        <v>94</v>
      </c>
      <c r="F74" s="46">
        <v>1131.4000000000001</v>
      </c>
      <c r="G74" s="46">
        <v>0</v>
      </c>
      <c r="H74" s="46">
        <v>1219.03</v>
      </c>
      <c r="I74" s="46">
        <v>79.709999999999994</v>
      </c>
      <c r="J74" s="46">
        <v>811.45</v>
      </c>
      <c r="K74" s="46">
        <v>1633.5</v>
      </c>
      <c r="L74" s="46">
        <v>305.70999999999998</v>
      </c>
      <c r="M74" s="46">
        <f t="shared" si="27"/>
        <v>5180.8</v>
      </c>
      <c r="N74" s="47"/>
      <c r="O74" s="46"/>
    </row>
    <row r="75" spans="1:15" ht="12" customHeight="1">
      <c r="A75" s="45"/>
      <c r="B75" s="45"/>
      <c r="C75" s="45"/>
      <c r="D75" s="45"/>
      <c r="E75" s="45" t="s">
        <v>95</v>
      </c>
      <c r="F75" s="46">
        <v>545.51</v>
      </c>
      <c r="G75" s="46">
        <v>664.88</v>
      </c>
      <c r="H75" s="46">
        <v>912.53</v>
      </c>
      <c r="I75" s="46">
        <v>664.36</v>
      </c>
      <c r="J75" s="46">
        <v>660.77</v>
      </c>
      <c r="K75" s="46">
        <v>435.05</v>
      </c>
      <c r="L75" s="46">
        <v>128.97</v>
      </c>
      <c r="M75" s="46">
        <f t="shared" si="27"/>
        <v>4012.07</v>
      </c>
      <c r="N75" s="47"/>
      <c r="O75" s="46"/>
    </row>
    <row r="76" spans="1:15" ht="12" customHeight="1">
      <c r="A76" s="45"/>
      <c r="B76" s="45"/>
      <c r="C76" s="45"/>
      <c r="D76" s="45" t="s">
        <v>96</v>
      </c>
      <c r="E76" s="45"/>
      <c r="F76" s="49">
        <f>ROUND(SUM(F74:F75),5)</f>
        <v>1676.91</v>
      </c>
      <c r="G76" s="49">
        <f t="shared" ref="G76:K76" si="28">ROUND(SUM(G74:G75),5)</f>
        <v>664.88</v>
      </c>
      <c r="H76" s="49">
        <f t="shared" si="28"/>
        <v>2131.56</v>
      </c>
      <c r="I76" s="49">
        <f t="shared" si="28"/>
        <v>744.07</v>
      </c>
      <c r="J76" s="49">
        <f t="shared" si="28"/>
        <v>1472.22</v>
      </c>
      <c r="K76" s="49">
        <f t="shared" si="28"/>
        <v>2068.5500000000002</v>
      </c>
      <c r="L76" s="49">
        <f t="shared" ref="L76" si="29">ROUND(SUM(L74:L75),5)</f>
        <v>434.68</v>
      </c>
      <c r="M76" s="49">
        <f>SUM(M74:M75)</f>
        <v>9192.8700000000008</v>
      </c>
      <c r="N76" s="47">
        <f>SUM(M76/O76)</f>
        <v>1.5321450000000001</v>
      </c>
      <c r="O76" s="49">
        <v>6000</v>
      </c>
    </row>
    <row r="77" spans="1:15" ht="12" customHeight="1">
      <c r="A77" s="45"/>
      <c r="B77" s="45"/>
      <c r="C77" s="45"/>
      <c r="D77" s="45" t="s">
        <v>62</v>
      </c>
      <c r="E77" s="45"/>
      <c r="F77" s="46">
        <v>0</v>
      </c>
      <c r="G77" s="46">
        <v>0</v>
      </c>
      <c r="H77" s="46">
        <v>0</v>
      </c>
      <c r="I77" s="46">
        <v>0</v>
      </c>
      <c r="J77" s="46"/>
      <c r="K77" s="46"/>
      <c r="L77" s="46">
        <v>2779.82</v>
      </c>
      <c r="M77" s="46">
        <f t="shared" ref="M77:M85" si="30">SUM(F77:L77)</f>
        <v>2779.82</v>
      </c>
      <c r="N77" s="47"/>
      <c r="O77" s="46">
        <v>3000</v>
      </c>
    </row>
    <row r="78" spans="1:15" ht="12" customHeight="1">
      <c r="A78" s="45"/>
      <c r="B78" s="45"/>
      <c r="C78" s="45"/>
      <c r="D78" s="45" t="s">
        <v>63</v>
      </c>
      <c r="E78" s="45"/>
      <c r="F78" s="46">
        <v>10.7</v>
      </c>
      <c r="G78" s="46">
        <v>23.9</v>
      </c>
      <c r="H78" s="46">
        <v>136.6</v>
      </c>
      <c r="I78" s="46">
        <v>198.77</v>
      </c>
      <c r="J78" s="46">
        <v>136.09</v>
      </c>
      <c r="K78" s="46">
        <v>213.51</v>
      </c>
      <c r="L78" s="46">
        <v>71.5</v>
      </c>
      <c r="M78" s="46">
        <f t="shared" si="30"/>
        <v>791.07</v>
      </c>
      <c r="N78" s="47">
        <f>SUM(M78/O78)</f>
        <v>0.39474550898203598</v>
      </c>
      <c r="O78" s="46">
        <v>2004</v>
      </c>
    </row>
    <row r="79" spans="1:15" ht="12" customHeight="1">
      <c r="A79" s="45"/>
      <c r="B79" s="45"/>
      <c r="C79" s="45"/>
      <c r="D79" s="45" t="s">
        <v>64</v>
      </c>
      <c r="E79" s="45"/>
      <c r="F79" s="46">
        <v>1069.95</v>
      </c>
      <c r="G79" s="46">
        <v>125.9</v>
      </c>
      <c r="H79" s="46">
        <v>608.45000000000005</v>
      </c>
      <c r="I79" s="46">
        <v>591.45000000000005</v>
      </c>
      <c r="J79" s="46">
        <v>1660.62</v>
      </c>
      <c r="K79" s="46">
        <v>639.53</v>
      </c>
      <c r="L79" s="46">
        <v>523.39</v>
      </c>
      <c r="M79" s="46">
        <f t="shared" si="30"/>
        <v>5219.29</v>
      </c>
      <c r="N79" s="47">
        <f>SUM(M79/O79)</f>
        <v>0.65208520739630182</v>
      </c>
      <c r="O79" s="46">
        <v>8004</v>
      </c>
    </row>
    <row r="80" spans="1:15" ht="12" customHeight="1">
      <c r="A80" s="45"/>
      <c r="B80" s="45"/>
      <c r="C80" s="45"/>
      <c r="D80" s="45" t="s">
        <v>65</v>
      </c>
      <c r="E80" s="45"/>
      <c r="F80" s="46">
        <v>115.12</v>
      </c>
      <c r="G80" s="46">
        <v>0</v>
      </c>
      <c r="H80" s="46">
        <v>207</v>
      </c>
      <c r="I80" s="46"/>
      <c r="J80" s="46"/>
      <c r="K80" s="46"/>
      <c r="L80" s="46">
        <v>116</v>
      </c>
      <c r="M80" s="46">
        <f t="shared" si="30"/>
        <v>438.12</v>
      </c>
      <c r="N80" s="47"/>
      <c r="O80" s="46"/>
    </row>
    <row r="81" spans="1:15" ht="12" customHeight="1">
      <c r="A81" s="45"/>
      <c r="B81" s="45"/>
      <c r="C81" s="45"/>
      <c r="D81" s="45" t="s">
        <v>66</v>
      </c>
      <c r="E81" s="45"/>
      <c r="F81" s="46"/>
      <c r="G81" s="46"/>
      <c r="H81" s="46"/>
      <c r="I81" s="46"/>
      <c r="J81" s="46"/>
      <c r="K81" s="46"/>
      <c r="L81" s="46"/>
      <c r="M81" s="46">
        <f t="shared" si="30"/>
        <v>0</v>
      </c>
      <c r="N81" s="47"/>
      <c r="O81" s="46"/>
    </row>
    <row r="82" spans="1:15" ht="12" customHeight="1">
      <c r="A82" s="45"/>
      <c r="B82" s="45"/>
      <c r="C82" s="45"/>
      <c r="D82" s="45"/>
      <c r="E82" s="45" t="s">
        <v>67</v>
      </c>
      <c r="F82" s="46">
        <v>912.29</v>
      </c>
      <c r="G82" s="46">
        <v>1180.99</v>
      </c>
      <c r="H82" s="46">
        <v>944.47</v>
      </c>
      <c r="I82" s="46">
        <v>846.35</v>
      </c>
      <c r="J82" s="46">
        <v>896.83</v>
      </c>
      <c r="K82" s="46">
        <v>716.55</v>
      </c>
      <c r="L82" s="46">
        <v>1166.07</v>
      </c>
      <c r="M82" s="46">
        <f t="shared" si="30"/>
        <v>6663.55</v>
      </c>
      <c r="N82" s="47">
        <f>SUM(M82/O82)</f>
        <v>0.92549305555555561</v>
      </c>
      <c r="O82" s="46">
        <v>7200</v>
      </c>
    </row>
    <row r="83" spans="1:15" ht="12" customHeight="1">
      <c r="A83" s="45"/>
      <c r="B83" s="45"/>
      <c r="C83" s="45"/>
      <c r="D83" s="45"/>
      <c r="E83" s="45" t="s">
        <v>68</v>
      </c>
      <c r="F83" s="46">
        <v>88</v>
      </c>
      <c r="G83" s="46">
        <v>0</v>
      </c>
      <c r="H83" s="46">
        <v>0</v>
      </c>
      <c r="I83" s="46">
        <v>176</v>
      </c>
      <c r="J83" s="46"/>
      <c r="K83" s="46"/>
      <c r="L83" s="46">
        <v>93</v>
      </c>
      <c r="M83" s="46">
        <f t="shared" si="30"/>
        <v>357</v>
      </c>
      <c r="N83" s="47"/>
      <c r="O83" s="46">
        <v>2004</v>
      </c>
    </row>
    <row r="84" spans="1:15" ht="12" customHeight="1">
      <c r="A84" s="45"/>
      <c r="B84" s="45"/>
      <c r="C84" s="45"/>
      <c r="D84" s="45"/>
      <c r="E84" s="45" t="s">
        <v>69</v>
      </c>
      <c r="F84" s="46">
        <v>0</v>
      </c>
      <c r="G84" s="46">
        <v>2881.19</v>
      </c>
      <c r="H84" s="46">
        <v>1000.18</v>
      </c>
      <c r="I84" s="46">
        <v>1796.29</v>
      </c>
      <c r="J84" s="46"/>
      <c r="K84" s="46"/>
      <c r="L84" s="46"/>
      <c r="M84" s="46">
        <f t="shared" si="30"/>
        <v>5677.66</v>
      </c>
      <c r="N84" s="47">
        <f>SUM(M84/O84)</f>
        <v>0.56776145790833676</v>
      </c>
      <c r="O84" s="46">
        <v>10000.08</v>
      </c>
    </row>
    <row r="85" spans="1:15" ht="12" customHeight="1">
      <c r="A85" s="45"/>
      <c r="B85" s="45"/>
      <c r="C85" s="45"/>
      <c r="D85" s="45"/>
      <c r="E85" s="45" t="s">
        <v>70</v>
      </c>
      <c r="F85" s="46">
        <v>393.03</v>
      </c>
      <c r="G85" s="46">
        <v>367.86</v>
      </c>
      <c r="H85" s="46">
        <v>683.2</v>
      </c>
      <c r="I85" s="46">
        <v>594.77</v>
      </c>
      <c r="J85" s="46">
        <v>702.31</v>
      </c>
      <c r="K85" s="46">
        <v>572.57000000000005</v>
      </c>
      <c r="L85" s="46">
        <v>805.68</v>
      </c>
      <c r="M85" s="46">
        <f t="shared" si="30"/>
        <v>4119.42</v>
      </c>
      <c r="N85" s="47">
        <f>SUM(M85/O85)</f>
        <v>0.66399419729206965</v>
      </c>
      <c r="O85" s="46">
        <v>6204</v>
      </c>
    </row>
    <row r="86" spans="1:15" ht="12" customHeight="1">
      <c r="A86" s="45"/>
      <c r="B86" s="45"/>
      <c r="C86" s="45"/>
      <c r="D86" s="45" t="s">
        <v>71</v>
      </c>
      <c r="E86" s="45"/>
      <c r="F86" s="49">
        <f>ROUND(SUM(F82:F85),5)</f>
        <v>1393.32</v>
      </c>
      <c r="G86" s="49">
        <f t="shared" ref="G86:K86" si="31">ROUND(SUM(G82:G85),5)</f>
        <v>4430.04</v>
      </c>
      <c r="H86" s="49">
        <f t="shared" si="31"/>
        <v>2627.85</v>
      </c>
      <c r="I86" s="49">
        <f t="shared" si="31"/>
        <v>3413.41</v>
      </c>
      <c r="J86" s="49">
        <f t="shared" si="31"/>
        <v>1599.14</v>
      </c>
      <c r="K86" s="49">
        <f t="shared" si="31"/>
        <v>1289.1199999999999</v>
      </c>
      <c r="L86" s="49">
        <f t="shared" ref="L86" si="32">ROUND(SUM(L82:L85),5)</f>
        <v>2064.75</v>
      </c>
      <c r="M86" s="49">
        <f>SUM(M81:M85)</f>
        <v>16817.629999999997</v>
      </c>
      <c r="N86" s="47">
        <f>SUM(M86/O86)</f>
        <v>0.66190085988394232</v>
      </c>
      <c r="O86" s="49">
        <f>ROUND(SUM(O81:O85),5)</f>
        <v>25408.080000000002</v>
      </c>
    </row>
    <row r="87" spans="1:15" ht="12" customHeight="1">
      <c r="A87" s="45"/>
      <c r="B87" s="45"/>
      <c r="C87" s="45" t="s">
        <v>73</v>
      </c>
      <c r="D87" s="45"/>
      <c r="E87" s="45"/>
      <c r="F87" s="52">
        <f>ROUND(SUM(F76:F80)+SUM(F86:F86)+SUM(F61:F72),5)</f>
        <v>11177.21</v>
      </c>
      <c r="G87" s="49">
        <f t="shared" ref="G87:K87" si="33">ROUND(SUM(G76:G80)+SUM(G86:G86)+SUM(G61:G72),5)</f>
        <v>7414.57</v>
      </c>
      <c r="H87" s="49">
        <f t="shared" si="33"/>
        <v>16098.61</v>
      </c>
      <c r="I87" s="49">
        <f t="shared" si="33"/>
        <v>6678.34</v>
      </c>
      <c r="J87" s="49">
        <f t="shared" si="33"/>
        <v>9061.06</v>
      </c>
      <c r="K87" s="49">
        <f t="shared" si="33"/>
        <v>7155.51</v>
      </c>
      <c r="L87" s="49">
        <f t="shared" ref="L87" si="34">ROUND(SUM(L76:L80)+SUM(L86:L86)+SUM(L61:L72),5)</f>
        <v>7030.48</v>
      </c>
      <c r="M87" s="49">
        <f>ROUND(SUM(M76:M80)+SUM(M86:M86)+SUM(M61:M72),5)</f>
        <v>64615.78</v>
      </c>
      <c r="N87" s="47">
        <f>SUM(M87/O87)</f>
        <v>1.3075850552410833</v>
      </c>
      <c r="O87" s="49">
        <f>ROUND(SUM(O60:O80)+SUM(O86:O86),5)</f>
        <v>49416.12</v>
      </c>
    </row>
    <row r="88" spans="1:15" ht="12" customHeight="1">
      <c r="A88" s="45"/>
      <c r="B88" s="45"/>
      <c r="C88" s="45" t="s">
        <v>74</v>
      </c>
      <c r="D88" s="45"/>
      <c r="E88" s="45"/>
      <c r="F88" s="46"/>
      <c r="G88" s="46"/>
      <c r="H88" s="46"/>
      <c r="I88" s="46"/>
      <c r="J88" s="46"/>
      <c r="K88" s="46"/>
      <c r="L88" s="46"/>
      <c r="M88" s="46">
        <f t="shared" ref="M88:M98" si="35">SUM(F88:L88)</f>
        <v>0</v>
      </c>
      <c r="N88" s="47"/>
      <c r="O88" s="46"/>
    </row>
    <row r="89" spans="1:15" ht="12" customHeight="1">
      <c r="A89" s="45"/>
      <c r="B89" s="45"/>
      <c r="C89" s="45"/>
      <c r="D89" s="45" t="s">
        <v>75</v>
      </c>
      <c r="E89" s="45"/>
      <c r="F89" s="46">
        <v>113.25</v>
      </c>
      <c r="G89" s="46">
        <v>113.25</v>
      </c>
      <c r="H89" s="46">
        <v>25</v>
      </c>
      <c r="I89" s="46">
        <v>113.25</v>
      </c>
      <c r="J89" s="46">
        <v>138.25</v>
      </c>
      <c r="K89" s="46"/>
      <c r="L89" s="46">
        <v>73.25</v>
      </c>
      <c r="M89" s="46">
        <f t="shared" si="35"/>
        <v>576.25</v>
      </c>
      <c r="N89" s="47">
        <f>SUM(M89/O89)</f>
        <v>0.38416666666666666</v>
      </c>
      <c r="O89" s="46">
        <v>1500</v>
      </c>
    </row>
    <row r="90" spans="1:15" ht="12" customHeight="1">
      <c r="A90" s="45"/>
      <c r="B90" s="45"/>
      <c r="C90" s="45"/>
      <c r="D90" s="45" t="s">
        <v>113</v>
      </c>
      <c r="E90" s="45"/>
      <c r="F90" s="46"/>
      <c r="G90" s="46"/>
      <c r="H90" s="46"/>
      <c r="I90" s="46">
        <v>47.9</v>
      </c>
      <c r="J90" s="46"/>
      <c r="K90" s="46"/>
      <c r="L90" s="46">
        <v>123.81</v>
      </c>
      <c r="M90" s="46">
        <f t="shared" si="35"/>
        <v>171.71</v>
      </c>
      <c r="N90" s="47"/>
      <c r="O90" s="46"/>
    </row>
    <row r="91" spans="1:15" ht="12" customHeight="1">
      <c r="A91" s="45"/>
      <c r="B91" s="45"/>
      <c r="C91" s="45"/>
      <c r="D91" s="45" t="s">
        <v>126</v>
      </c>
      <c r="E91" s="45"/>
      <c r="F91" s="46"/>
      <c r="G91" s="46"/>
      <c r="H91" s="46"/>
      <c r="I91" s="46"/>
      <c r="J91" s="46"/>
      <c r="K91" s="46">
        <v>750</v>
      </c>
      <c r="L91" s="46"/>
      <c r="M91" s="46">
        <f t="shared" si="35"/>
        <v>750</v>
      </c>
      <c r="N91" s="47"/>
      <c r="O91" s="46"/>
    </row>
    <row r="92" spans="1:15" ht="12" customHeight="1">
      <c r="A92" s="45"/>
      <c r="B92" s="45"/>
      <c r="C92" s="45"/>
      <c r="D92" s="45" t="s">
        <v>76</v>
      </c>
      <c r="E92" s="45"/>
      <c r="F92" s="46">
        <v>3451.86</v>
      </c>
      <c r="G92" s="46">
        <v>4985.49</v>
      </c>
      <c r="H92" s="46">
        <v>3372.12</v>
      </c>
      <c r="I92" s="46">
        <v>5146.79</v>
      </c>
      <c r="J92" s="46">
        <v>3160.57</v>
      </c>
      <c r="K92" s="46">
        <v>2865.95</v>
      </c>
      <c r="L92" s="46">
        <v>3200.6</v>
      </c>
      <c r="M92" s="46">
        <f t="shared" si="35"/>
        <v>26183.38</v>
      </c>
      <c r="N92" s="47">
        <f>SUM(M92/O92)</f>
        <v>0.36232951400420682</v>
      </c>
      <c r="O92" s="46">
        <v>72264</v>
      </c>
    </row>
    <row r="93" spans="1:15" ht="12" customHeight="1">
      <c r="A93" s="45"/>
      <c r="B93" s="45"/>
      <c r="C93" s="45"/>
      <c r="D93" s="45" t="s">
        <v>77</v>
      </c>
      <c r="E93" s="45"/>
      <c r="F93" s="46">
        <v>14.32</v>
      </c>
      <c r="G93" s="46">
        <v>46</v>
      </c>
      <c r="H93" s="46">
        <v>32.9</v>
      </c>
      <c r="I93" s="46">
        <v>18.32</v>
      </c>
      <c r="J93" s="46">
        <v>16.850000000000001</v>
      </c>
      <c r="K93" s="46">
        <v>7.69</v>
      </c>
      <c r="L93" s="46">
        <v>17.95</v>
      </c>
      <c r="M93" s="46">
        <f t="shared" si="35"/>
        <v>154.02999999999997</v>
      </c>
      <c r="N93" s="47"/>
      <c r="O93" s="46"/>
    </row>
    <row r="94" spans="1:15" ht="12" customHeight="1">
      <c r="A94" s="45"/>
      <c r="B94" s="45"/>
      <c r="C94" s="45"/>
      <c r="D94" s="45" t="s">
        <v>128</v>
      </c>
      <c r="E94" s="45"/>
      <c r="F94" s="46"/>
      <c r="G94" s="46"/>
      <c r="H94" s="46"/>
      <c r="I94" s="46"/>
      <c r="J94" s="46"/>
      <c r="K94" s="46"/>
      <c r="L94" s="46">
        <v>151</v>
      </c>
      <c r="M94" s="46"/>
      <c r="N94" s="47"/>
      <c r="O94" s="46"/>
    </row>
    <row r="95" spans="1:15" ht="12" customHeight="1">
      <c r="A95" s="45"/>
      <c r="B95" s="45"/>
      <c r="C95" s="45"/>
      <c r="D95" s="45" t="s">
        <v>78</v>
      </c>
      <c r="E95" s="45"/>
      <c r="F95" s="46">
        <v>636.24</v>
      </c>
      <c r="G95" s="46">
        <v>375.29</v>
      </c>
      <c r="H95" s="46">
        <v>391.08</v>
      </c>
      <c r="I95" s="46">
        <v>672.81</v>
      </c>
      <c r="J95" s="46">
        <v>413.12</v>
      </c>
      <c r="K95" s="46">
        <v>374.65</v>
      </c>
      <c r="L95" s="46">
        <v>418.37</v>
      </c>
      <c r="M95" s="46">
        <f t="shared" si="35"/>
        <v>3281.56</v>
      </c>
      <c r="N95" s="47"/>
      <c r="O95" s="46"/>
    </row>
    <row r="96" spans="1:15" ht="12" customHeight="1">
      <c r="A96" s="45"/>
      <c r="B96" s="45"/>
      <c r="C96" s="45"/>
      <c r="D96" s="45" t="s">
        <v>79</v>
      </c>
      <c r="E96" s="45"/>
      <c r="F96" s="46"/>
      <c r="G96" s="46"/>
      <c r="H96" s="46"/>
      <c r="I96" s="46"/>
      <c r="J96" s="46"/>
      <c r="K96" s="46"/>
      <c r="L96" s="46"/>
      <c r="M96" s="46">
        <f t="shared" si="35"/>
        <v>0</v>
      </c>
      <c r="N96" s="47"/>
      <c r="O96" s="46"/>
    </row>
    <row r="97" spans="1:15" ht="12" customHeight="1">
      <c r="A97" s="45"/>
      <c r="B97" s="45"/>
      <c r="C97" s="45"/>
      <c r="D97" s="45"/>
      <c r="E97" s="45" t="s">
        <v>80</v>
      </c>
      <c r="F97" s="46">
        <v>5135.6400000000003</v>
      </c>
      <c r="G97" s="46">
        <v>923.08</v>
      </c>
      <c r="H97" s="46">
        <v>1747.15</v>
      </c>
      <c r="I97" s="46">
        <v>2463.62</v>
      </c>
      <c r="J97" s="46">
        <v>1081.0999999999999</v>
      </c>
      <c r="K97" s="46">
        <v>1756.33</v>
      </c>
      <c r="L97" s="46">
        <v>2618.4899999999998</v>
      </c>
      <c r="M97" s="46">
        <f t="shared" si="35"/>
        <v>15725.410000000002</v>
      </c>
      <c r="N97" s="47"/>
      <c r="O97" s="46"/>
    </row>
    <row r="98" spans="1:15" ht="12" customHeight="1">
      <c r="A98" s="45"/>
      <c r="B98" s="45"/>
      <c r="C98" s="45"/>
      <c r="D98" s="45"/>
      <c r="E98" s="45" t="s">
        <v>81</v>
      </c>
      <c r="F98" s="46">
        <v>19690.5</v>
      </c>
      <c r="G98" s="46">
        <v>25789.5</v>
      </c>
      <c r="H98" s="46">
        <v>22678.75</v>
      </c>
      <c r="I98" s="46">
        <v>36085.51</v>
      </c>
      <c r="J98" s="46">
        <v>21741.25</v>
      </c>
      <c r="K98" s="46">
        <v>17452.25</v>
      </c>
      <c r="L98" s="46">
        <v>21013</v>
      </c>
      <c r="M98" s="46">
        <f t="shared" si="35"/>
        <v>164450.76</v>
      </c>
      <c r="N98" s="47"/>
      <c r="O98" s="46"/>
    </row>
    <row r="99" spans="1:15" ht="12" customHeight="1">
      <c r="A99" s="45"/>
      <c r="B99" s="45"/>
      <c r="C99" s="45"/>
      <c r="D99" s="45" t="s">
        <v>83</v>
      </c>
      <c r="E99" s="45"/>
      <c r="F99" s="49">
        <f>ROUND(SUM(F97:F98),5)</f>
        <v>24826.14</v>
      </c>
      <c r="G99" s="49">
        <f t="shared" ref="G99:K99" si="36">ROUND(SUM(G97:G98),5)</f>
        <v>26712.58</v>
      </c>
      <c r="H99" s="49">
        <f t="shared" si="36"/>
        <v>24425.9</v>
      </c>
      <c r="I99" s="49">
        <f t="shared" si="36"/>
        <v>38549.129999999997</v>
      </c>
      <c r="J99" s="49">
        <f t="shared" si="36"/>
        <v>22822.35</v>
      </c>
      <c r="K99" s="49">
        <f t="shared" si="36"/>
        <v>19208.580000000002</v>
      </c>
      <c r="L99" s="49">
        <f t="shared" ref="L99" si="37">ROUND(SUM(L97:L98),5)</f>
        <v>23631.49</v>
      </c>
      <c r="M99" s="49">
        <f>SUM(M96:M98)</f>
        <v>180176.17</v>
      </c>
      <c r="N99" s="47"/>
      <c r="O99" s="49">
        <v>298224</v>
      </c>
    </row>
    <row r="100" spans="1:15" ht="12" customHeight="1">
      <c r="A100" s="45"/>
      <c r="B100" s="45"/>
      <c r="C100" s="45"/>
      <c r="D100" s="45" t="s">
        <v>84</v>
      </c>
      <c r="E100" s="45"/>
      <c r="F100" s="46">
        <v>16000.02</v>
      </c>
      <c r="G100" s="46">
        <v>16000.02</v>
      </c>
      <c r="H100" s="46">
        <v>12653.86</v>
      </c>
      <c r="I100" s="46">
        <v>19115.400000000001</v>
      </c>
      <c r="J100" s="46">
        <v>12769.24</v>
      </c>
      <c r="K100" s="46">
        <v>12769.24</v>
      </c>
      <c r="L100" s="46">
        <v>12769.24</v>
      </c>
      <c r="M100" s="46">
        <f t="shared" ref="M100:M103" si="38">SUM(F100:L100)</f>
        <v>102077.02000000002</v>
      </c>
      <c r="N100" s="47"/>
      <c r="O100" s="46">
        <v>208000.08</v>
      </c>
    </row>
    <row r="101" spans="1:15" ht="12" customHeight="1">
      <c r="A101" s="45"/>
      <c r="B101" s="45"/>
      <c r="C101" s="45"/>
      <c r="D101" s="45" t="s">
        <v>85</v>
      </c>
      <c r="E101" s="45"/>
      <c r="F101" s="46">
        <v>3576</v>
      </c>
      <c r="G101" s="46">
        <v>7000</v>
      </c>
      <c r="H101" s="46">
        <v>7000</v>
      </c>
      <c r="I101" s="46">
        <v>9524.57</v>
      </c>
      <c r="J101" s="46">
        <v>3783</v>
      </c>
      <c r="K101" s="46">
        <v>2795.08</v>
      </c>
      <c r="L101" s="46">
        <v>4999.4799999999996</v>
      </c>
      <c r="M101" s="46">
        <f t="shared" si="38"/>
        <v>38678.130000000005</v>
      </c>
      <c r="N101" s="47"/>
      <c r="O101" s="46">
        <v>96000</v>
      </c>
    </row>
    <row r="102" spans="1:15" ht="12" customHeight="1">
      <c r="A102" s="45"/>
      <c r="B102" s="45"/>
      <c r="C102" s="45"/>
      <c r="D102" s="45" t="s">
        <v>86</v>
      </c>
      <c r="E102" s="45"/>
      <c r="F102" s="46">
        <v>720</v>
      </c>
      <c r="G102" s="46">
        <v>1345.43</v>
      </c>
      <c r="H102" s="46">
        <v>0</v>
      </c>
      <c r="I102" s="46">
        <v>0</v>
      </c>
      <c r="J102" s="46">
        <v>1860.38</v>
      </c>
      <c r="K102" s="46">
        <v>2690.42</v>
      </c>
      <c r="L102" s="46">
        <v>408</v>
      </c>
      <c r="M102" s="46">
        <f t="shared" si="38"/>
        <v>7024.2300000000005</v>
      </c>
      <c r="N102" s="47"/>
      <c r="O102" s="46"/>
    </row>
    <row r="103" spans="1:15" ht="12" customHeight="1">
      <c r="A103" s="45"/>
      <c r="B103" s="45"/>
      <c r="C103" s="45"/>
      <c r="D103" s="45" t="s">
        <v>110</v>
      </c>
      <c r="E103" s="45"/>
      <c r="F103" s="46"/>
      <c r="G103" s="46"/>
      <c r="H103" s="46"/>
      <c r="I103" s="46">
        <v>89</v>
      </c>
      <c r="J103" s="46">
        <v>80</v>
      </c>
      <c r="K103" s="46"/>
      <c r="L103" s="46">
        <v>30</v>
      </c>
      <c r="M103" s="46">
        <f t="shared" si="38"/>
        <v>199</v>
      </c>
      <c r="N103" s="47"/>
      <c r="O103" s="46"/>
    </row>
    <row r="104" spans="1:15" ht="12" customHeight="1">
      <c r="A104" s="45"/>
      <c r="B104" s="45"/>
      <c r="C104" s="45" t="s">
        <v>87</v>
      </c>
      <c r="D104" s="45"/>
      <c r="E104" s="45"/>
      <c r="F104" s="51">
        <f t="shared" ref="F104:I104" si="39">ROUND(SUM(F89:F95)+SUM(F99:F103),5)</f>
        <v>49337.83</v>
      </c>
      <c r="G104" s="49">
        <f t="shared" si="39"/>
        <v>56578.06</v>
      </c>
      <c r="H104" s="49">
        <f t="shared" si="39"/>
        <v>47900.86</v>
      </c>
      <c r="I104" s="49">
        <f t="shared" si="39"/>
        <v>73277.17</v>
      </c>
      <c r="J104" s="49">
        <f>ROUND(SUM(J89:J95)+SUM(J99:J103),5)</f>
        <v>45043.76</v>
      </c>
      <c r="K104" s="49">
        <f>ROUND(SUM(K89:K95)+SUM(K99:K103),5)</f>
        <v>41461.61</v>
      </c>
      <c r="L104" s="49">
        <f>ROUND(SUM(L89:L95)+SUM(L99:L103),5)</f>
        <v>45823.19</v>
      </c>
      <c r="M104" s="49">
        <f>ROUND(SUM(M89:M95)+SUM(M99:M103),5)</f>
        <v>359271.48</v>
      </c>
      <c r="N104" s="47">
        <f>SUM(M104/O104)</f>
        <v>0.53147605798019393</v>
      </c>
      <c r="O104" s="49">
        <f>ROUND(SUM(O88:O95)+SUM(O99:O102),5)</f>
        <v>675988.08</v>
      </c>
    </row>
    <row r="105" spans="1:15" ht="12" customHeight="1">
      <c r="A105" s="45"/>
      <c r="B105" s="45" t="s">
        <v>89</v>
      </c>
      <c r="C105" s="45"/>
      <c r="D105" s="45"/>
      <c r="E105" s="45"/>
      <c r="F105" s="46">
        <f t="shared" ref="F105:J105" si="40">ROUND(F39+F52+F59+F87+SUM(F104:F104),5)</f>
        <v>78317.850000000006</v>
      </c>
      <c r="G105" s="49">
        <f t="shared" si="40"/>
        <v>67918.66</v>
      </c>
      <c r="H105" s="49">
        <f t="shared" si="40"/>
        <v>98151.96</v>
      </c>
      <c r="I105" s="49">
        <f t="shared" si="40"/>
        <v>85529.44</v>
      </c>
      <c r="J105" s="49">
        <f t="shared" si="40"/>
        <v>64613.16</v>
      </c>
      <c r="K105" s="49">
        <f>ROUND(K39+K52+K59+K87+SUM(K104:K104),5)+K54</f>
        <v>63082.86</v>
      </c>
      <c r="L105" s="49">
        <f>ROUND(L39+L52+L59+L87+SUM(L104:L104),5)+L54</f>
        <v>57607.199999999997</v>
      </c>
      <c r="M105" s="49">
        <f>ROUND(M39+M52+M59+M87+SUM(M104:M104),5)+M54</f>
        <v>515070.13</v>
      </c>
      <c r="N105" s="47">
        <f>SUM(M105/O105)</f>
        <v>0.66659836365783309</v>
      </c>
      <c r="O105" s="49">
        <f>ROUND(O39+O52+O59+O87+SUM(O104:O104),5)</f>
        <v>772684.36</v>
      </c>
    </row>
    <row r="106" spans="1:15" ht="12" customHeight="1">
      <c r="A106" s="45" t="s">
        <v>90</v>
      </c>
      <c r="B106" s="45"/>
      <c r="C106" s="45"/>
      <c r="D106" s="45"/>
      <c r="E106" s="45"/>
      <c r="F106" s="52">
        <f t="shared" ref="F106:K106" si="41">ROUND(F2+F38-F105,5)</f>
        <v>-15205.14</v>
      </c>
      <c r="G106" s="46">
        <f t="shared" si="41"/>
        <v>34117.24</v>
      </c>
      <c r="H106" s="46">
        <f t="shared" si="41"/>
        <v>-15889.17</v>
      </c>
      <c r="I106" s="46">
        <f t="shared" si="41"/>
        <v>203810.22</v>
      </c>
      <c r="J106" s="46">
        <f t="shared" si="41"/>
        <v>-45642.34</v>
      </c>
      <c r="K106" s="46">
        <f t="shared" si="41"/>
        <v>26653.53</v>
      </c>
      <c r="L106" s="46">
        <f t="shared" ref="L106:M106" si="42">ROUND(L2+L38-L105,5)</f>
        <v>-43544.63</v>
      </c>
      <c r="M106" s="46">
        <f t="shared" si="42"/>
        <v>144450.71</v>
      </c>
      <c r="N106" s="47"/>
      <c r="O106" s="46">
        <f>ROUND(O2+O38-O105,5)</f>
        <v>-106184.32000000001</v>
      </c>
    </row>
    <row r="107" spans="1:15" s="55" customFormat="1" ht="12" customHeight="1" thickBot="1">
      <c r="A107" s="45" t="s">
        <v>91</v>
      </c>
      <c r="B107" s="45"/>
      <c r="C107" s="45"/>
      <c r="D107" s="45"/>
      <c r="E107" s="45"/>
      <c r="F107" s="54">
        <f>F106</f>
        <v>-15205.14</v>
      </c>
      <c r="G107" s="54">
        <f t="shared" ref="G107:K107" si="43">G106</f>
        <v>34117.24</v>
      </c>
      <c r="H107" s="54">
        <f t="shared" si="43"/>
        <v>-15889.17</v>
      </c>
      <c r="I107" s="54">
        <f t="shared" si="43"/>
        <v>203810.22</v>
      </c>
      <c r="J107" s="54">
        <f t="shared" si="43"/>
        <v>-45642.34</v>
      </c>
      <c r="K107" s="54">
        <f t="shared" si="43"/>
        <v>26653.53</v>
      </c>
      <c r="L107" s="54">
        <f t="shared" ref="L107:M107" si="44">L106</f>
        <v>-43544.63</v>
      </c>
      <c r="M107" s="54">
        <f t="shared" si="44"/>
        <v>144450.71</v>
      </c>
      <c r="N107" s="47"/>
      <c r="O107" s="54">
        <f>O106</f>
        <v>-106184.32000000001</v>
      </c>
    </row>
    <row r="108" spans="1:15" ht="12" customHeight="1" thickTop="1"/>
  </sheetData>
  <printOptions gridLines="1"/>
  <pageMargins left="0.25" right="0.25" top="1" bottom="0.75" header="0.3" footer="0.3"/>
  <pageSetup orientation="landscape" horizontalDpi="1200" verticalDpi="1200" r:id="rId1"/>
  <headerFooter>
    <oddHeader>&amp;C&amp;16Fairbanks Youth Advocates&amp;12
Monthly Budget Report</oddHeader>
    <oddFooter>&amp;CPage# &amp;P of &amp;N&amp;R&amp;D</oddFooter>
  </headerFooter>
  <rowBreaks count="1" manualBreakCount="1">
    <brk id="3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B268F-3457-42A5-83E2-00CBE1F571C4}">
  <dimension ref="A1:O107"/>
  <sheetViews>
    <sheetView zoomScale="170" zoomScaleNormal="170" workbookViewId="0">
      <pane xSplit="6" ySplit="1" topLeftCell="G2" activePane="bottomRight" state="frozen"/>
      <selection activeCell="A2" sqref="A2"/>
      <selection pane="topRight" activeCell="G2" sqref="G2"/>
      <selection pane="bottomLeft" activeCell="A3" sqref="A3"/>
      <selection pane="bottomRight" activeCell="L106" sqref="L106"/>
    </sheetView>
  </sheetViews>
  <sheetFormatPr baseColWidth="10" defaultColWidth="8.83203125" defaultRowHeight="12" customHeight="1"/>
  <cols>
    <col min="1" max="5" width="3" style="33" customWidth="1"/>
    <col min="6" max="6" width="27.6640625" style="33" bestFit="1" customWidth="1"/>
    <col min="7" max="7" width="10.5" style="34" customWidth="1"/>
    <col min="8" max="8" width="8.33203125" style="34" bestFit="1" customWidth="1"/>
    <col min="9" max="9" width="8.1640625" style="34" bestFit="1" customWidth="1"/>
    <col min="10" max="10" width="8.33203125" style="34" bestFit="1" customWidth="1"/>
    <col min="11" max="12" width="8.33203125" style="34" customWidth="1"/>
    <col min="13" max="13" width="9.6640625" style="34" bestFit="1" customWidth="1"/>
    <col min="14" max="14" width="9" style="31" bestFit="1" customWidth="1"/>
    <col min="15" max="15" width="10.83203125" style="34" bestFit="1" customWidth="1"/>
    <col min="16" max="16384" width="8.83203125" style="20"/>
  </cols>
  <sheetData>
    <row r="1" spans="1:15" s="27" customFormat="1" ht="12" customHeight="1">
      <c r="A1" s="21"/>
      <c r="B1" s="21"/>
      <c r="C1" s="21"/>
      <c r="D1" s="21"/>
      <c r="E1" s="21"/>
      <c r="F1" s="21"/>
      <c r="G1" s="22" t="s">
        <v>1</v>
      </c>
      <c r="H1" s="22" t="s">
        <v>3</v>
      </c>
      <c r="I1" s="23" t="s">
        <v>97</v>
      </c>
      <c r="J1" s="23" t="s">
        <v>108</v>
      </c>
      <c r="K1" s="24" t="s">
        <v>118</v>
      </c>
      <c r="L1" s="24" t="s">
        <v>119</v>
      </c>
      <c r="M1" s="25" t="s">
        <v>92</v>
      </c>
      <c r="N1" s="26" t="s">
        <v>2</v>
      </c>
      <c r="O1" s="22" t="s">
        <v>4</v>
      </c>
    </row>
    <row r="2" spans="1:15" ht="12" customHeight="1">
      <c r="A2" s="19"/>
      <c r="B2" s="19" t="s">
        <v>5</v>
      </c>
      <c r="C2" s="19"/>
      <c r="D2" s="19"/>
      <c r="E2" s="19"/>
      <c r="F2" s="19"/>
      <c r="G2" s="28"/>
      <c r="H2" s="28"/>
      <c r="I2" s="28"/>
      <c r="J2" s="28"/>
      <c r="K2" s="28"/>
      <c r="L2" s="28"/>
      <c r="M2" s="28"/>
      <c r="N2" s="29"/>
      <c r="O2" s="28"/>
    </row>
    <row r="3" spans="1:15" ht="12" customHeight="1">
      <c r="A3" s="19"/>
      <c r="B3" s="19"/>
      <c r="C3" s="19" t="s">
        <v>6</v>
      </c>
      <c r="D3" s="19"/>
      <c r="E3" s="19"/>
      <c r="F3" s="19"/>
      <c r="G3" s="28"/>
      <c r="H3" s="28"/>
      <c r="I3" s="28"/>
      <c r="J3" s="28"/>
      <c r="K3" s="28"/>
      <c r="L3" s="28"/>
      <c r="M3" s="28"/>
      <c r="N3" s="29"/>
      <c r="O3" s="28"/>
    </row>
    <row r="4" spans="1:15" ht="12" customHeight="1">
      <c r="A4" s="19"/>
      <c r="B4" s="19"/>
      <c r="C4" s="19"/>
      <c r="D4" s="19" t="s">
        <v>7</v>
      </c>
      <c r="E4" s="19"/>
      <c r="F4" s="19"/>
      <c r="G4" s="28"/>
      <c r="H4" s="28"/>
      <c r="I4" s="28"/>
      <c r="J4" s="28"/>
      <c r="K4" s="28"/>
      <c r="L4" s="28"/>
      <c r="M4" s="28"/>
      <c r="N4" s="29"/>
      <c r="O4" s="28"/>
    </row>
    <row r="5" spans="1:15" ht="12" customHeight="1">
      <c r="A5" s="19"/>
      <c r="B5" s="19"/>
      <c r="C5" s="19"/>
      <c r="D5" s="19"/>
      <c r="E5" s="19" t="s">
        <v>8</v>
      </c>
      <c r="F5" s="19"/>
      <c r="G5" s="28">
        <v>6938.34</v>
      </c>
      <c r="H5" s="28">
        <v>4942.75</v>
      </c>
      <c r="I5" s="28">
        <v>8628.68</v>
      </c>
      <c r="J5" s="28">
        <v>8600</v>
      </c>
      <c r="K5" s="28">
        <v>2422.9699999999998</v>
      </c>
      <c r="L5" s="28"/>
      <c r="M5" s="28">
        <f>SUM(G5:L5)</f>
        <v>31532.74</v>
      </c>
      <c r="N5" s="29"/>
      <c r="O5" s="28"/>
    </row>
    <row r="6" spans="1:15" ht="12" customHeight="1">
      <c r="A6" s="19"/>
      <c r="B6" s="19"/>
      <c r="C6" s="19"/>
      <c r="D6" s="19"/>
      <c r="E6" s="19" t="s">
        <v>9</v>
      </c>
      <c r="F6" s="19"/>
      <c r="G6" s="28">
        <v>38063.96</v>
      </c>
      <c r="H6" s="28">
        <v>4729.0600000000004</v>
      </c>
      <c r="I6" s="28">
        <v>12116</v>
      </c>
      <c r="J6" s="28">
        <v>10163.77</v>
      </c>
      <c r="K6" s="28">
        <v>4363.67</v>
      </c>
      <c r="L6" s="28">
        <v>12890.16</v>
      </c>
      <c r="M6" s="28">
        <f t="shared" ref="M6:M9" si="0">SUM(G6:L6)</f>
        <v>82326.62</v>
      </c>
      <c r="N6" s="29"/>
      <c r="O6" s="28"/>
    </row>
    <row r="7" spans="1:15" ht="12" customHeight="1">
      <c r="A7" s="19"/>
      <c r="B7" s="19"/>
      <c r="C7" s="19"/>
      <c r="D7" s="19"/>
      <c r="E7" s="19" t="s">
        <v>120</v>
      </c>
      <c r="F7" s="19"/>
      <c r="G7" s="28">
        <v>430</v>
      </c>
      <c r="H7" s="28">
        <v>750</v>
      </c>
      <c r="I7" s="28">
        <v>350</v>
      </c>
      <c r="J7" s="28">
        <v>1088</v>
      </c>
      <c r="K7" s="28">
        <v>250</v>
      </c>
      <c r="L7" s="28">
        <v>398.74</v>
      </c>
      <c r="M7" s="28">
        <f t="shared" si="0"/>
        <v>3266.74</v>
      </c>
      <c r="N7" s="29"/>
      <c r="O7" s="28"/>
    </row>
    <row r="8" spans="1:15" ht="12" customHeight="1">
      <c r="A8" s="19"/>
      <c r="B8" s="19"/>
      <c r="C8" s="19"/>
      <c r="D8" s="19"/>
      <c r="E8" s="19" t="s">
        <v>121</v>
      </c>
      <c r="F8" s="19"/>
      <c r="G8" s="28"/>
      <c r="H8" s="28"/>
      <c r="I8" s="28"/>
      <c r="J8" s="28"/>
      <c r="K8" s="28"/>
      <c r="L8" s="28">
        <v>325</v>
      </c>
      <c r="M8" s="28"/>
      <c r="N8" s="29"/>
      <c r="O8" s="28"/>
    </row>
    <row r="9" spans="1:15" ht="12" customHeight="1">
      <c r="A9" s="19"/>
      <c r="B9" s="19"/>
      <c r="C9" s="19"/>
      <c r="D9" s="19" t="s">
        <v>11</v>
      </c>
      <c r="E9" s="19"/>
      <c r="F9" s="19"/>
      <c r="G9" s="35">
        <f>ROUND(SUM(G4:G7),5)</f>
        <v>45432.3</v>
      </c>
      <c r="H9" s="35">
        <f t="shared" ref="H9:K9" si="1">ROUND(SUM(H4:H7),5)</f>
        <v>10421.81</v>
      </c>
      <c r="I9" s="35">
        <f t="shared" si="1"/>
        <v>21094.68</v>
      </c>
      <c r="J9" s="35">
        <f t="shared" si="1"/>
        <v>19851.77</v>
      </c>
      <c r="K9" s="35">
        <f t="shared" si="1"/>
        <v>7036.64</v>
      </c>
      <c r="L9" s="35">
        <f>SUM(L6:L8)</f>
        <v>13613.9</v>
      </c>
      <c r="M9" s="35">
        <f t="shared" si="0"/>
        <v>117451.1</v>
      </c>
      <c r="N9" s="29">
        <f>SUM(M9/O9)</f>
        <v>0.46980440000000001</v>
      </c>
      <c r="O9" s="28">
        <v>250000</v>
      </c>
    </row>
    <row r="10" spans="1:15" ht="12" customHeight="1">
      <c r="A10" s="19"/>
      <c r="B10" s="19"/>
      <c r="C10" s="19"/>
      <c r="D10" s="19" t="s">
        <v>12</v>
      </c>
      <c r="E10" s="19"/>
      <c r="F10" s="19"/>
      <c r="G10" s="28"/>
      <c r="H10" s="28"/>
      <c r="I10" s="28"/>
      <c r="J10" s="28"/>
      <c r="K10" s="28"/>
      <c r="L10" s="28"/>
      <c r="M10" s="28"/>
      <c r="N10" s="29"/>
      <c r="O10" s="28"/>
    </row>
    <row r="11" spans="1:15" ht="12" customHeight="1">
      <c r="A11" s="19"/>
      <c r="B11" s="19"/>
      <c r="C11" s="19"/>
      <c r="D11" s="19"/>
      <c r="E11" s="19" t="s">
        <v>104</v>
      </c>
      <c r="F11" s="19"/>
      <c r="G11" s="28"/>
      <c r="H11" s="28"/>
      <c r="I11" s="28"/>
      <c r="J11" s="28"/>
      <c r="K11" s="28"/>
      <c r="L11" s="28"/>
      <c r="M11" s="28"/>
      <c r="N11" s="29"/>
      <c r="O11" s="28"/>
    </row>
    <row r="12" spans="1:15" ht="12" customHeight="1">
      <c r="A12" s="19"/>
      <c r="B12" s="19"/>
      <c r="C12" s="19"/>
      <c r="D12" s="19"/>
      <c r="E12" s="20"/>
      <c r="F12" s="19" t="s">
        <v>13</v>
      </c>
      <c r="G12" s="28">
        <v>0</v>
      </c>
      <c r="H12" s="28">
        <v>61188.5</v>
      </c>
      <c r="I12" s="28">
        <v>39946</v>
      </c>
      <c r="J12" s="28">
        <v>31846</v>
      </c>
      <c r="K12" s="28">
        <v>0</v>
      </c>
      <c r="L12" s="28">
        <v>55661.08</v>
      </c>
      <c r="M12" s="28">
        <f t="shared" ref="M12:M13" si="2">SUM(G12:L12)</f>
        <v>188641.58000000002</v>
      </c>
      <c r="N12" s="29">
        <f>SUM(M12/O12)</f>
        <v>0.99547007915567287</v>
      </c>
      <c r="O12" s="28">
        <v>189500</v>
      </c>
    </row>
    <row r="13" spans="1:15" ht="12" customHeight="1">
      <c r="A13" s="19"/>
      <c r="B13" s="19"/>
      <c r="C13" s="19"/>
      <c r="D13" s="19"/>
      <c r="E13" s="20"/>
      <c r="F13" s="19" t="s">
        <v>14</v>
      </c>
      <c r="G13" s="28">
        <v>0</v>
      </c>
      <c r="H13" s="28">
        <v>7454</v>
      </c>
      <c r="I13" s="28">
        <v>5233</v>
      </c>
      <c r="J13" s="28">
        <v>3728</v>
      </c>
      <c r="K13" s="28">
        <v>4326.0600000000004</v>
      </c>
      <c r="L13" s="28">
        <v>3543.31</v>
      </c>
      <c r="M13" s="28">
        <f t="shared" si="2"/>
        <v>24284.370000000003</v>
      </c>
      <c r="N13" s="29">
        <f>SUM(M13/O13)</f>
        <v>0.80947900000000006</v>
      </c>
      <c r="O13" s="28">
        <v>30000</v>
      </c>
    </row>
    <row r="14" spans="1:15" ht="12" customHeight="1">
      <c r="A14" s="19"/>
      <c r="B14" s="19"/>
      <c r="C14" s="19"/>
      <c r="D14" s="19"/>
      <c r="E14" s="19" t="s">
        <v>105</v>
      </c>
      <c r="F14" s="19"/>
      <c r="G14" s="28"/>
      <c r="H14" s="28"/>
      <c r="I14" s="28"/>
      <c r="J14" s="28"/>
      <c r="K14" s="28"/>
      <c r="L14" s="28"/>
      <c r="M14" s="28"/>
      <c r="N14" s="29"/>
      <c r="O14" s="28"/>
    </row>
    <row r="15" spans="1:15" ht="12" customHeight="1">
      <c r="A15" s="19"/>
      <c r="B15" s="19"/>
      <c r="C15" s="19"/>
      <c r="D15" s="19"/>
      <c r="E15" s="19"/>
      <c r="F15" s="19" t="s">
        <v>106</v>
      </c>
      <c r="G15" s="28"/>
      <c r="H15" s="28"/>
      <c r="I15" s="28"/>
      <c r="J15" s="28"/>
      <c r="K15" s="28"/>
      <c r="L15" s="28"/>
      <c r="M15" s="28">
        <f t="shared" ref="M15:M17" si="3">SUM(G15:L15)</f>
        <v>0</v>
      </c>
      <c r="N15" s="29"/>
      <c r="O15" s="28"/>
    </row>
    <row r="16" spans="1:15" ht="12" customHeight="1">
      <c r="A16" s="19"/>
      <c r="B16" s="19"/>
      <c r="C16" s="19"/>
      <c r="D16" s="19"/>
      <c r="E16" s="19"/>
      <c r="F16" s="19" t="s">
        <v>107</v>
      </c>
      <c r="G16" s="28"/>
      <c r="H16" s="28"/>
      <c r="I16" s="28">
        <v>650</v>
      </c>
      <c r="J16" s="28">
        <v>1500</v>
      </c>
      <c r="K16" s="28"/>
      <c r="L16" s="28"/>
      <c r="M16" s="28">
        <f t="shared" si="3"/>
        <v>2150</v>
      </c>
      <c r="N16" s="29"/>
      <c r="O16" s="28"/>
    </row>
    <row r="17" spans="1:15" ht="12" customHeight="1">
      <c r="A17" s="19"/>
      <c r="B17" s="19"/>
      <c r="C17" s="19"/>
      <c r="D17" s="19" t="s">
        <v>15</v>
      </c>
      <c r="E17" s="19"/>
      <c r="F17" s="19"/>
      <c r="G17" s="35">
        <f>ROUND(SUM(G12:G16),5)</f>
        <v>0</v>
      </c>
      <c r="H17" s="35">
        <f t="shared" ref="H17:L17" si="4">ROUND(SUM(H12:H16),5)</f>
        <v>68642.5</v>
      </c>
      <c r="I17" s="35">
        <f t="shared" si="4"/>
        <v>45829</v>
      </c>
      <c r="J17" s="35">
        <f t="shared" si="4"/>
        <v>37074</v>
      </c>
      <c r="K17" s="35">
        <f t="shared" si="4"/>
        <v>4326.0600000000004</v>
      </c>
      <c r="L17" s="35">
        <f t="shared" si="4"/>
        <v>59204.39</v>
      </c>
      <c r="M17" s="35">
        <f t="shared" si="3"/>
        <v>215075.95</v>
      </c>
      <c r="N17" s="29">
        <f>SUM(M17/O17)</f>
        <v>0.97984487471526205</v>
      </c>
      <c r="O17" s="35">
        <f>ROUND(SUM(O10:O13),5)</f>
        <v>219500</v>
      </c>
    </row>
    <row r="18" spans="1:15" ht="12" customHeight="1">
      <c r="A18" s="19"/>
      <c r="B18" s="19"/>
      <c r="C18" s="19"/>
      <c r="D18" s="19" t="s">
        <v>16</v>
      </c>
      <c r="E18" s="19"/>
      <c r="F18" s="19"/>
      <c r="G18" s="28"/>
      <c r="H18" s="28"/>
      <c r="I18" s="28"/>
      <c r="J18" s="28"/>
      <c r="K18" s="28"/>
      <c r="L18" s="28"/>
      <c r="M18" s="28"/>
      <c r="N18" s="29"/>
      <c r="O18" s="28"/>
    </row>
    <row r="19" spans="1:15" ht="12" customHeight="1">
      <c r="A19" s="19"/>
      <c r="B19" s="19"/>
      <c r="C19" s="19"/>
      <c r="D19" s="19"/>
      <c r="E19" s="19" t="s">
        <v>17</v>
      </c>
      <c r="F19" s="19"/>
      <c r="G19" s="28">
        <v>93</v>
      </c>
      <c r="H19" s="28">
        <v>0</v>
      </c>
      <c r="I19" s="28">
        <v>0</v>
      </c>
      <c r="J19" s="28">
        <v>0</v>
      </c>
      <c r="K19" s="28">
        <v>0</v>
      </c>
      <c r="L19" s="28"/>
      <c r="M19" s="28">
        <f t="shared" ref="M19:M20" si="5">SUM(G19:L19)</f>
        <v>93</v>
      </c>
      <c r="N19" s="29"/>
      <c r="O19" s="28"/>
    </row>
    <row r="20" spans="1:15" ht="12" customHeight="1">
      <c r="A20" s="19"/>
      <c r="B20" s="19"/>
      <c r="C20" s="19"/>
      <c r="D20" s="19" t="s">
        <v>19</v>
      </c>
      <c r="E20" s="19"/>
      <c r="F20" s="19"/>
      <c r="G20" s="35">
        <f>ROUND(SUM(G19:G19),5)</f>
        <v>93</v>
      </c>
      <c r="H20" s="35">
        <f t="shared" ref="H20:L20" si="6">ROUND(SUM(H19:H19),5)</f>
        <v>0</v>
      </c>
      <c r="I20" s="35">
        <f t="shared" si="6"/>
        <v>0</v>
      </c>
      <c r="J20" s="35">
        <f t="shared" si="6"/>
        <v>0</v>
      </c>
      <c r="K20" s="35">
        <f t="shared" si="6"/>
        <v>0</v>
      </c>
      <c r="L20" s="35">
        <f t="shared" si="6"/>
        <v>0</v>
      </c>
      <c r="M20" s="35">
        <f t="shared" si="5"/>
        <v>93</v>
      </c>
      <c r="N20" s="29"/>
      <c r="O20" s="35">
        <f>ROUND(SUM(O18:O19),5)</f>
        <v>0</v>
      </c>
    </row>
    <row r="21" spans="1:15" ht="12" customHeight="1">
      <c r="A21" s="19"/>
      <c r="B21" s="19"/>
      <c r="C21" s="19"/>
      <c r="D21" s="19" t="s">
        <v>20</v>
      </c>
      <c r="E21" s="19"/>
      <c r="F21" s="19"/>
      <c r="G21" s="28"/>
      <c r="H21" s="28"/>
      <c r="I21" s="28"/>
      <c r="J21" s="28"/>
      <c r="K21" s="28"/>
      <c r="L21" s="28"/>
      <c r="M21" s="28"/>
      <c r="N21" s="29"/>
      <c r="O21" s="28"/>
    </row>
    <row r="22" spans="1:15" ht="12" customHeight="1">
      <c r="A22" s="19"/>
      <c r="B22" s="19"/>
      <c r="C22" s="19"/>
      <c r="D22" s="19"/>
      <c r="E22" s="19" t="s">
        <v>21</v>
      </c>
      <c r="F22" s="19"/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/>
      <c r="M22" s="28">
        <f t="shared" ref="M22:M24" si="7">SUM(G22:L22)</f>
        <v>0</v>
      </c>
      <c r="N22" s="29"/>
      <c r="O22" s="28"/>
    </row>
    <row r="23" spans="1:15" ht="12" customHeight="1">
      <c r="A23" s="19"/>
      <c r="B23" s="19"/>
      <c r="C23" s="19"/>
      <c r="D23" s="19"/>
      <c r="E23" s="19" t="s">
        <v>22</v>
      </c>
      <c r="F23" s="19"/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/>
      <c r="M23" s="28">
        <f t="shared" si="7"/>
        <v>0</v>
      </c>
      <c r="N23" s="29"/>
      <c r="O23" s="28">
        <v>5000.04</v>
      </c>
    </row>
    <row r="24" spans="1:15" ht="12" customHeight="1">
      <c r="A24" s="19"/>
      <c r="B24" s="19"/>
      <c r="C24" s="19"/>
      <c r="D24" s="19" t="s">
        <v>23</v>
      </c>
      <c r="E24" s="19"/>
      <c r="F24" s="19"/>
      <c r="G24" s="35">
        <f>ROUND(SUM(G22:G23),5)</f>
        <v>0</v>
      </c>
      <c r="H24" s="35">
        <f t="shared" ref="H24:L24" si="8">ROUND(SUM(H22:H23),5)</f>
        <v>0</v>
      </c>
      <c r="I24" s="35">
        <f t="shared" si="8"/>
        <v>0</v>
      </c>
      <c r="J24" s="35">
        <f t="shared" si="8"/>
        <v>0</v>
      </c>
      <c r="K24" s="35">
        <f t="shared" si="8"/>
        <v>0</v>
      </c>
      <c r="L24" s="35">
        <f t="shared" si="8"/>
        <v>0</v>
      </c>
      <c r="M24" s="35">
        <f t="shared" si="7"/>
        <v>0</v>
      </c>
      <c r="N24" s="29">
        <f>SUM(M24/O24)</f>
        <v>0</v>
      </c>
      <c r="O24" s="35">
        <f>ROUND(SUM(O21:O23),5)</f>
        <v>5000.04</v>
      </c>
    </row>
    <row r="25" spans="1:15" ht="12" customHeight="1">
      <c r="A25" s="19"/>
      <c r="B25" s="19"/>
      <c r="C25" s="19"/>
      <c r="D25" s="19" t="s">
        <v>24</v>
      </c>
      <c r="E25" s="19"/>
      <c r="F25" s="19"/>
      <c r="G25" s="28"/>
      <c r="H25" s="28"/>
      <c r="I25" s="28"/>
      <c r="J25" s="28"/>
      <c r="K25" s="28"/>
      <c r="L25" s="28"/>
      <c r="M25" s="28"/>
      <c r="N25" s="29"/>
      <c r="O25" s="28"/>
    </row>
    <row r="26" spans="1:15" ht="12" customHeight="1">
      <c r="A26" s="19"/>
      <c r="B26" s="19"/>
      <c r="C26" s="19"/>
      <c r="D26" s="19"/>
      <c r="E26" s="19" t="s">
        <v>114</v>
      </c>
      <c r="F26" s="19"/>
      <c r="G26" s="28"/>
      <c r="H26" s="28"/>
      <c r="I26" s="28"/>
      <c r="J26" s="28">
        <v>578</v>
      </c>
      <c r="K26" s="28">
        <v>125</v>
      </c>
      <c r="L26" s="28"/>
      <c r="M26" s="28">
        <f t="shared" ref="M26:M32" si="9">SUM(G26:L26)</f>
        <v>703</v>
      </c>
      <c r="N26" s="29"/>
      <c r="O26" s="28"/>
    </row>
    <row r="27" spans="1:15" ht="12" customHeight="1">
      <c r="A27" s="19"/>
      <c r="B27" s="19"/>
      <c r="C27" s="19"/>
      <c r="D27" s="19"/>
      <c r="E27" s="19" t="s">
        <v>25</v>
      </c>
      <c r="F27" s="19"/>
      <c r="G27" s="28">
        <v>2.34</v>
      </c>
      <c r="H27" s="28">
        <v>2.5</v>
      </c>
      <c r="I27" s="28">
        <v>23.72</v>
      </c>
      <c r="J27" s="28">
        <v>3.25</v>
      </c>
      <c r="K27" s="28">
        <v>6.78</v>
      </c>
      <c r="L27" s="28">
        <v>34.200000000000003</v>
      </c>
      <c r="M27" s="28">
        <f t="shared" si="9"/>
        <v>72.789999999999992</v>
      </c>
      <c r="N27" s="29"/>
      <c r="O27" s="28"/>
    </row>
    <row r="28" spans="1:15" ht="12" customHeight="1">
      <c r="A28" s="19"/>
      <c r="B28" s="19"/>
      <c r="C28" s="19"/>
      <c r="D28" s="19"/>
      <c r="E28" s="19" t="s">
        <v>99</v>
      </c>
      <c r="F28" s="19"/>
      <c r="G28" s="28">
        <v>0</v>
      </c>
      <c r="H28" s="28">
        <v>0</v>
      </c>
      <c r="I28" s="28">
        <v>526.76</v>
      </c>
      <c r="J28" s="30">
        <v>8.3000000000000007</v>
      </c>
      <c r="K28" s="30">
        <v>160.4</v>
      </c>
      <c r="L28" s="30">
        <v>31.34</v>
      </c>
      <c r="M28" s="28">
        <f t="shared" si="9"/>
        <v>726.8</v>
      </c>
      <c r="N28" s="29"/>
      <c r="O28" s="28"/>
    </row>
    <row r="29" spans="1:15" ht="12" customHeight="1">
      <c r="A29" s="19"/>
      <c r="B29" s="19"/>
      <c r="C29" s="19"/>
      <c r="D29" s="19"/>
      <c r="E29" s="19" t="s">
        <v>26</v>
      </c>
      <c r="F29" s="19"/>
      <c r="G29" s="28">
        <v>2430</v>
      </c>
      <c r="H29" s="28">
        <v>0</v>
      </c>
      <c r="I29" s="28">
        <v>972</v>
      </c>
      <c r="J29" s="28">
        <v>1458</v>
      </c>
      <c r="K29" s="28">
        <v>1587.6</v>
      </c>
      <c r="L29" s="28">
        <v>1458</v>
      </c>
      <c r="M29" s="28">
        <f t="shared" si="9"/>
        <v>7905.6</v>
      </c>
      <c r="N29" s="29"/>
      <c r="O29" s="28"/>
    </row>
    <row r="30" spans="1:15" ht="12" customHeight="1">
      <c r="A30" s="19"/>
      <c r="B30" s="19"/>
      <c r="C30" s="19"/>
      <c r="D30" s="19"/>
      <c r="E30" s="19" t="s">
        <v>112</v>
      </c>
      <c r="F30" s="19"/>
      <c r="G30" s="28"/>
      <c r="H30" s="28"/>
      <c r="I30" s="28"/>
      <c r="J30" s="28">
        <v>221726.4</v>
      </c>
      <c r="K30" s="28"/>
      <c r="L30" s="28"/>
      <c r="M30" s="28">
        <f t="shared" si="9"/>
        <v>221726.4</v>
      </c>
      <c r="N30" s="29"/>
      <c r="O30" s="28"/>
    </row>
    <row r="31" spans="1:15" ht="12" customHeight="1">
      <c r="A31" s="19"/>
      <c r="B31" s="19"/>
      <c r="C31" s="19"/>
      <c r="D31" s="19"/>
      <c r="E31" s="19" t="s">
        <v>27</v>
      </c>
      <c r="F31" s="19"/>
      <c r="G31" s="28">
        <v>0</v>
      </c>
      <c r="H31" s="28">
        <v>398.27</v>
      </c>
      <c r="I31" s="28">
        <v>0</v>
      </c>
      <c r="J31" s="28">
        <v>0</v>
      </c>
      <c r="K31" s="28"/>
      <c r="L31" s="28"/>
      <c r="M31" s="28">
        <f t="shared" si="9"/>
        <v>398.27</v>
      </c>
      <c r="N31" s="29"/>
      <c r="O31" s="28"/>
    </row>
    <row r="32" spans="1:15" ht="12" customHeight="1">
      <c r="A32" s="19"/>
      <c r="B32" s="19"/>
      <c r="C32" s="19"/>
      <c r="D32" s="19" t="s">
        <v>28</v>
      </c>
      <c r="E32" s="19"/>
      <c r="F32" s="19"/>
      <c r="G32" s="35">
        <f>ROUND(SUM(G26:G31),5)</f>
        <v>2432.34</v>
      </c>
      <c r="H32" s="35">
        <f t="shared" ref="H32:L32" si="10">ROUND(SUM(H26:H31),5)</f>
        <v>400.77</v>
      </c>
      <c r="I32" s="35">
        <f t="shared" si="10"/>
        <v>1522.48</v>
      </c>
      <c r="J32" s="35">
        <f t="shared" si="10"/>
        <v>223773.95</v>
      </c>
      <c r="K32" s="35">
        <f t="shared" si="10"/>
        <v>1879.78</v>
      </c>
      <c r="L32" s="35">
        <f t="shared" si="10"/>
        <v>1523.54</v>
      </c>
      <c r="M32" s="35">
        <f t="shared" si="9"/>
        <v>231532.86000000002</v>
      </c>
      <c r="N32" s="29"/>
      <c r="O32" s="28"/>
    </row>
    <row r="33" spans="1:15" ht="12" customHeight="1">
      <c r="A33" s="19"/>
      <c r="B33" s="19"/>
      <c r="C33" s="19"/>
      <c r="D33" s="19" t="s">
        <v>29</v>
      </c>
      <c r="E33" s="19"/>
      <c r="F33" s="19"/>
      <c r="G33" s="28"/>
      <c r="H33" s="28"/>
      <c r="I33" s="28"/>
      <c r="J33" s="28"/>
      <c r="K33" s="28"/>
      <c r="L33" s="28"/>
      <c r="M33" s="28"/>
      <c r="N33" s="29"/>
      <c r="O33" s="28"/>
    </row>
    <row r="34" spans="1:15" ht="12" customHeight="1">
      <c r="A34" s="19"/>
      <c r="B34" s="19"/>
      <c r="C34" s="19"/>
      <c r="D34" s="19"/>
      <c r="E34" s="19" t="s">
        <v>31</v>
      </c>
      <c r="F34" s="19"/>
      <c r="G34" s="28">
        <v>3353.5</v>
      </c>
      <c r="H34" s="28">
        <v>1448.22</v>
      </c>
      <c r="I34" s="28">
        <v>4041.88</v>
      </c>
      <c r="J34" s="28">
        <v>2255.46</v>
      </c>
      <c r="K34" s="28">
        <v>1482.38</v>
      </c>
      <c r="L34" s="28">
        <v>1497.55</v>
      </c>
      <c r="M34" s="28">
        <f t="shared" ref="M34:M38" si="11">SUM(G34:L34)</f>
        <v>14078.990000000002</v>
      </c>
      <c r="N34" s="29"/>
      <c r="O34" s="28"/>
    </row>
    <row r="35" spans="1:15" ht="12" customHeight="1">
      <c r="A35" s="19"/>
      <c r="B35" s="19"/>
      <c r="C35" s="19"/>
      <c r="D35" s="19"/>
      <c r="E35" s="19" t="s">
        <v>32</v>
      </c>
      <c r="F35" s="19"/>
      <c r="G35" s="28">
        <v>11801.57</v>
      </c>
      <c r="H35" s="28">
        <v>21122.6</v>
      </c>
      <c r="I35" s="28">
        <v>9774.75</v>
      </c>
      <c r="J35" s="28">
        <v>6384.48</v>
      </c>
      <c r="K35" s="28">
        <v>4245.96</v>
      </c>
      <c r="L35" s="28">
        <v>13897.01</v>
      </c>
      <c r="M35" s="28">
        <f t="shared" si="11"/>
        <v>67226.37</v>
      </c>
      <c r="N35" s="29"/>
      <c r="O35" s="28"/>
    </row>
    <row r="36" spans="1:15" ht="12" customHeight="1">
      <c r="A36" s="19"/>
      <c r="B36" s="19"/>
      <c r="C36" s="19"/>
      <c r="D36" s="19"/>
      <c r="E36" s="19" t="s">
        <v>33</v>
      </c>
      <c r="F36" s="19"/>
      <c r="G36" s="28">
        <v>0</v>
      </c>
      <c r="H36" s="28">
        <v>0</v>
      </c>
      <c r="I36" s="28">
        <v>0</v>
      </c>
      <c r="J36" s="28">
        <v>0</v>
      </c>
      <c r="K36" s="28"/>
      <c r="L36" s="28"/>
      <c r="M36" s="28">
        <f t="shared" si="11"/>
        <v>0</v>
      </c>
      <c r="N36" s="29"/>
      <c r="O36" s="28">
        <v>192000</v>
      </c>
    </row>
    <row r="37" spans="1:15" ht="12" customHeight="1">
      <c r="A37" s="19"/>
      <c r="B37" s="19"/>
      <c r="C37" s="19"/>
      <c r="D37" s="19" t="s">
        <v>34</v>
      </c>
      <c r="E37" s="19"/>
      <c r="F37" s="19"/>
      <c r="G37" s="37">
        <f>ROUND(SUM(G34:G36),5)</f>
        <v>15155.07</v>
      </c>
      <c r="H37" s="35">
        <f t="shared" ref="H37:L37" si="12">ROUND(SUM(H34:H36),5)</f>
        <v>22570.82</v>
      </c>
      <c r="I37" s="35">
        <f t="shared" si="12"/>
        <v>13816.63</v>
      </c>
      <c r="J37" s="35">
        <f t="shared" si="12"/>
        <v>8639.94</v>
      </c>
      <c r="K37" s="35">
        <f t="shared" si="12"/>
        <v>5728.34</v>
      </c>
      <c r="L37" s="35">
        <f t="shared" si="12"/>
        <v>15394.56</v>
      </c>
      <c r="M37" s="35">
        <f t="shared" si="11"/>
        <v>81305.36</v>
      </c>
      <c r="N37" s="29">
        <f>SUM(M37/O37)</f>
        <v>0.42346541666666665</v>
      </c>
      <c r="O37" s="35">
        <f>ROUND(SUM(O33:O36),5)</f>
        <v>192000</v>
      </c>
    </row>
    <row r="38" spans="1:15" ht="12" customHeight="1">
      <c r="A38" s="19"/>
      <c r="B38" s="19"/>
      <c r="C38" s="19" t="s">
        <v>35</v>
      </c>
      <c r="D38" s="19"/>
      <c r="E38" s="19"/>
      <c r="F38" s="19"/>
      <c r="G38" s="38">
        <f>ROUND(G9+G17+G20+G24+G32+G37,5)</f>
        <v>63112.71</v>
      </c>
      <c r="H38" s="35">
        <f t="shared" ref="H38:L38" si="13">ROUND(H9+H17+H20+H24+H32+H37,5)</f>
        <v>102035.9</v>
      </c>
      <c r="I38" s="35">
        <f t="shared" si="13"/>
        <v>82262.789999999994</v>
      </c>
      <c r="J38" s="35">
        <f t="shared" si="13"/>
        <v>289339.65999999997</v>
      </c>
      <c r="K38" s="35">
        <f t="shared" si="13"/>
        <v>18970.82</v>
      </c>
      <c r="L38" s="35">
        <f t="shared" si="13"/>
        <v>89736.39</v>
      </c>
      <c r="M38" s="35">
        <f t="shared" si="11"/>
        <v>645458.2699999999</v>
      </c>
      <c r="N38" s="29">
        <f>SUM(M38/O38)</f>
        <v>0.96842945425779703</v>
      </c>
      <c r="O38" s="35">
        <f>ROUND(O3+O9+O17+O20+O24+O32+O37,5)</f>
        <v>666500.04</v>
      </c>
    </row>
    <row r="39" spans="1:15" ht="12" customHeight="1">
      <c r="A39" s="19"/>
      <c r="B39" s="19"/>
      <c r="C39" s="19" t="s">
        <v>36</v>
      </c>
      <c r="D39" s="19"/>
      <c r="E39" s="19"/>
      <c r="F39" s="19"/>
      <c r="G39" s="28"/>
      <c r="H39" s="28"/>
      <c r="I39" s="28"/>
      <c r="J39" s="28"/>
      <c r="K39" s="28"/>
      <c r="L39" s="28"/>
      <c r="M39" s="28"/>
      <c r="N39" s="29"/>
      <c r="O39" s="28"/>
    </row>
    <row r="40" spans="1:15" ht="12" customHeight="1">
      <c r="A40" s="19"/>
      <c r="B40" s="19"/>
      <c r="C40" s="19"/>
      <c r="D40" s="19" t="s">
        <v>37</v>
      </c>
      <c r="E40" s="19"/>
      <c r="F40" s="19"/>
      <c r="G40" s="28"/>
      <c r="H40" s="28"/>
      <c r="I40" s="28"/>
      <c r="J40" s="28"/>
      <c r="K40" s="28"/>
      <c r="L40" s="28"/>
      <c r="M40" s="28"/>
      <c r="N40" s="29"/>
      <c r="O40" s="28"/>
    </row>
    <row r="41" spans="1:15" ht="12" customHeight="1">
      <c r="A41" s="19"/>
      <c r="B41" s="19"/>
      <c r="C41" s="19"/>
      <c r="D41" s="19"/>
      <c r="E41" s="19" t="s">
        <v>38</v>
      </c>
      <c r="F41" s="19"/>
      <c r="G41" s="28"/>
      <c r="H41" s="28"/>
      <c r="I41" s="28"/>
      <c r="J41" s="28"/>
      <c r="K41" s="28"/>
      <c r="L41" s="28"/>
      <c r="M41" s="28"/>
      <c r="N41" s="29"/>
      <c r="O41" s="28"/>
    </row>
    <row r="42" spans="1:15" ht="12" customHeight="1">
      <c r="A42" s="19"/>
      <c r="B42" s="19"/>
      <c r="C42" s="19"/>
      <c r="D42" s="19"/>
      <c r="E42" s="19"/>
      <c r="F42" s="19" t="s">
        <v>116</v>
      </c>
      <c r="G42" s="28">
        <v>0</v>
      </c>
      <c r="H42" s="28">
        <v>0</v>
      </c>
      <c r="I42" s="28">
        <v>605</v>
      </c>
      <c r="J42" s="28">
        <v>82.5</v>
      </c>
      <c r="K42" s="28">
        <v>106</v>
      </c>
      <c r="L42" s="28"/>
      <c r="M42" s="28">
        <f t="shared" ref="M42:M52" si="14">SUM(G42:L42)</f>
        <v>793.5</v>
      </c>
      <c r="N42" s="29"/>
      <c r="O42" s="28"/>
    </row>
    <row r="43" spans="1:15" ht="12" customHeight="1">
      <c r="A43" s="19"/>
      <c r="B43" s="19"/>
      <c r="C43" s="19"/>
      <c r="D43" s="19"/>
      <c r="E43" s="19"/>
      <c r="F43" s="19" t="s">
        <v>117</v>
      </c>
      <c r="G43" s="28">
        <v>9291.36</v>
      </c>
      <c r="H43" s="28">
        <v>0</v>
      </c>
      <c r="I43" s="28">
        <v>17322.3</v>
      </c>
      <c r="J43" s="28">
        <v>1924</v>
      </c>
      <c r="K43" s="28">
        <v>7726</v>
      </c>
      <c r="L43" s="28">
        <v>2618</v>
      </c>
      <c r="M43" s="28">
        <f t="shared" si="14"/>
        <v>38881.660000000003</v>
      </c>
      <c r="N43" s="29"/>
      <c r="O43" s="28"/>
    </row>
    <row r="44" spans="1:15" ht="12" customHeight="1">
      <c r="A44" s="19"/>
      <c r="B44" s="19"/>
      <c r="C44" s="19"/>
      <c r="D44" s="19"/>
      <c r="E44" s="19" t="s">
        <v>40</v>
      </c>
      <c r="F44" s="19"/>
      <c r="G44" s="28">
        <f>ROUND(SUM(G41:G43),5)</f>
        <v>9291.36</v>
      </c>
      <c r="H44" s="28">
        <f t="shared" ref="H44:K44" si="15">ROUND(SUM(H41:H43),5)</f>
        <v>0</v>
      </c>
      <c r="I44" s="28">
        <f t="shared" si="15"/>
        <v>17927.3</v>
      </c>
      <c r="J44" s="28">
        <f t="shared" si="15"/>
        <v>2006.5</v>
      </c>
      <c r="K44" s="28">
        <f t="shared" si="15"/>
        <v>7832</v>
      </c>
      <c r="L44" s="28">
        <f>SUM(L43)</f>
        <v>2618</v>
      </c>
      <c r="M44" s="28">
        <f t="shared" si="14"/>
        <v>39675.160000000003</v>
      </c>
      <c r="N44" s="29"/>
      <c r="O44" s="28"/>
    </row>
    <row r="45" spans="1:15" ht="12" customHeight="1">
      <c r="A45" s="19"/>
      <c r="B45" s="19"/>
      <c r="C45" s="19"/>
      <c r="D45" s="19"/>
      <c r="E45" s="19" t="s">
        <v>101</v>
      </c>
      <c r="F45" s="19"/>
      <c r="G45" s="28">
        <v>0</v>
      </c>
      <c r="H45" s="28">
        <v>0</v>
      </c>
      <c r="I45" s="28">
        <v>2000</v>
      </c>
      <c r="J45" s="28"/>
      <c r="K45" s="28"/>
      <c r="L45" s="28"/>
      <c r="M45" s="28">
        <f t="shared" si="14"/>
        <v>2000</v>
      </c>
      <c r="N45" s="29"/>
      <c r="O45" s="28"/>
    </row>
    <row r="46" spans="1:15" ht="12" customHeight="1">
      <c r="A46" s="19"/>
      <c r="B46" s="19"/>
      <c r="C46" s="19"/>
      <c r="D46" s="19"/>
      <c r="E46" s="19" t="s">
        <v>122</v>
      </c>
      <c r="F46" s="19"/>
      <c r="G46" s="28"/>
      <c r="H46" s="28"/>
      <c r="I46" s="28"/>
      <c r="J46" s="28"/>
      <c r="K46" s="28"/>
      <c r="L46" s="28">
        <v>475</v>
      </c>
      <c r="M46" s="28"/>
      <c r="N46" s="29"/>
      <c r="O46" s="28"/>
    </row>
    <row r="47" spans="1:15" ht="12" customHeight="1">
      <c r="A47" s="19"/>
      <c r="B47" s="19"/>
      <c r="C47" s="19"/>
      <c r="D47" s="19"/>
      <c r="E47" s="19" t="s">
        <v>123</v>
      </c>
      <c r="F47" s="19"/>
      <c r="G47" s="28"/>
      <c r="H47" s="28"/>
      <c r="I47" s="28"/>
      <c r="J47" s="28"/>
      <c r="K47" s="28"/>
      <c r="L47" s="28">
        <v>62.25</v>
      </c>
      <c r="M47" s="28"/>
      <c r="N47" s="29"/>
      <c r="O47" s="28"/>
    </row>
    <row r="48" spans="1:15" ht="12" customHeight="1">
      <c r="A48" s="19"/>
      <c r="B48" s="19"/>
      <c r="C48" s="19"/>
      <c r="D48" s="19"/>
      <c r="E48" s="19" t="s">
        <v>102</v>
      </c>
      <c r="F48" s="19"/>
      <c r="G48" s="28">
        <v>0</v>
      </c>
      <c r="H48" s="28">
        <v>0</v>
      </c>
      <c r="I48" s="28">
        <v>7519</v>
      </c>
      <c r="J48" s="28"/>
      <c r="K48" s="28">
        <v>756</v>
      </c>
      <c r="L48" s="28">
        <v>252</v>
      </c>
      <c r="M48" s="28">
        <f t="shared" si="14"/>
        <v>8527</v>
      </c>
      <c r="N48" s="29"/>
      <c r="O48" s="28"/>
    </row>
    <row r="49" spans="1:15" ht="12" customHeight="1">
      <c r="A49" s="19"/>
      <c r="B49" s="19"/>
      <c r="C49" s="19"/>
      <c r="D49" s="19"/>
      <c r="E49" s="19" t="s">
        <v>41</v>
      </c>
      <c r="F49" s="19"/>
      <c r="G49" s="28">
        <v>0</v>
      </c>
      <c r="H49" s="28">
        <v>985.91</v>
      </c>
      <c r="I49" s="28">
        <v>2840.3</v>
      </c>
      <c r="J49" s="28">
        <v>1136.24</v>
      </c>
      <c r="K49" s="28">
        <v>930.94</v>
      </c>
      <c r="L49" s="28">
        <v>1046.53</v>
      </c>
      <c r="M49" s="28">
        <f t="shared" si="14"/>
        <v>6939.9199999999992</v>
      </c>
      <c r="N49" s="29">
        <f>SUM(M49/O49)</f>
        <v>0.40161574074074069</v>
      </c>
      <c r="O49" s="28">
        <v>17280</v>
      </c>
    </row>
    <row r="50" spans="1:15" ht="12" customHeight="1">
      <c r="A50" s="19"/>
      <c r="B50" s="19"/>
      <c r="C50" s="19"/>
      <c r="D50" s="19"/>
      <c r="E50" s="19" t="s">
        <v>115</v>
      </c>
      <c r="F50" s="19"/>
      <c r="G50" s="28"/>
      <c r="H50" s="28"/>
      <c r="I50" s="28"/>
      <c r="J50" s="28"/>
      <c r="K50" s="28">
        <v>349</v>
      </c>
      <c r="L50" s="28"/>
      <c r="M50" s="28">
        <f t="shared" si="14"/>
        <v>349</v>
      </c>
      <c r="N50" s="29"/>
      <c r="O50" s="28"/>
    </row>
    <row r="51" spans="1:15" ht="12" customHeight="1">
      <c r="A51" s="19"/>
      <c r="B51" s="19"/>
      <c r="C51" s="19"/>
      <c r="D51" s="19"/>
      <c r="E51" s="19" t="s">
        <v>42</v>
      </c>
      <c r="F51" s="19"/>
      <c r="G51" s="28">
        <v>0</v>
      </c>
      <c r="H51" s="28">
        <v>0</v>
      </c>
      <c r="I51" s="28">
        <v>139</v>
      </c>
      <c r="J51" s="28"/>
      <c r="K51" s="28"/>
      <c r="L51" s="28"/>
      <c r="M51" s="28">
        <f t="shared" si="14"/>
        <v>139</v>
      </c>
      <c r="N51" s="29"/>
      <c r="O51" s="28">
        <v>10000.08</v>
      </c>
    </row>
    <row r="52" spans="1:15" ht="12" customHeight="1">
      <c r="A52" s="19"/>
      <c r="B52" s="19"/>
      <c r="C52" s="19"/>
      <c r="D52" s="19" t="s">
        <v>43</v>
      </c>
      <c r="E52" s="19"/>
      <c r="F52" s="19"/>
      <c r="G52" s="35">
        <f>ROUND(SUM(G44:G51),5)</f>
        <v>9291.36</v>
      </c>
      <c r="H52" s="35">
        <f t="shared" ref="H52:L52" si="16">ROUND(SUM(H44:H51),5)</f>
        <v>985.91</v>
      </c>
      <c r="I52" s="35">
        <f t="shared" si="16"/>
        <v>30425.599999999999</v>
      </c>
      <c r="J52" s="35">
        <f t="shared" si="16"/>
        <v>3142.74</v>
      </c>
      <c r="K52" s="35">
        <f t="shared" si="16"/>
        <v>9867.94</v>
      </c>
      <c r="L52" s="35">
        <f t="shared" si="16"/>
        <v>4453.78</v>
      </c>
      <c r="M52" s="35">
        <f t="shared" si="14"/>
        <v>58167.329999999994</v>
      </c>
      <c r="N52" s="29">
        <f>SUM(M52/O52)</f>
        <v>2.1322272515329863</v>
      </c>
      <c r="O52" s="35">
        <f>ROUND(O40+SUM(O44:O51),5)</f>
        <v>27280.080000000002</v>
      </c>
    </row>
    <row r="53" spans="1:15" ht="12" customHeight="1">
      <c r="A53" s="19"/>
      <c r="B53" s="19"/>
      <c r="C53" s="19"/>
      <c r="D53" s="19" t="s">
        <v>124</v>
      </c>
      <c r="E53" s="19"/>
      <c r="F53" s="19"/>
      <c r="G53" s="28"/>
      <c r="H53" s="28"/>
      <c r="I53" s="28"/>
      <c r="J53" s="28"/>
      <c r="K53" s="28"/>
      <c r="L53" s="28"/>
      <c r="M53" s="28"/>
      <c r="N53" s="29"/>
      <c r="O53" s="28"/>
    </row>
    <row r="54" spans="1:15" ht="12" customHeight="1">
      <c r="A54" s="19"/>
      <c r="B54" s="19"/>
      <c r="C54" s="19"/>
      <c r="D54" s="19"/>
      <c r="E54" s="19" t="s">
        <v>125</v>
      </c>
      <c r="F54" s="19"/>
      <c r="G54" s="28"/>
      <c r="H54" s="28"/>
      <c r="I54" s="28"/>
      <c r="J54" s="28"/>
      <c r="K54" s="28"/>
      <c r="L54" s="28">
        <v>981.68</v>
      </c>
      <c r="M54" s="28"/>
      <c r="N54" s="29"/>
      <c r="O54" s="28"/>
    </row>
    <row r="55" spans="1:15" ht="12" customHeight="1">
      <c r="A55" s="19"/>
      <c r="B55" s="19"/>
      <c r="C55" s="19"/>
      <c r="D55" s="19" t="s">
        <v>44</v>
      </c>
      <c r="E55" s="19"/>
      <c r="F55" s="19"/>
      <c r="G55" s="28"/>
      <c r="H55" s="28"/>
      <c r="I55" s="28"/>
      <c r="J55" s="28"/>
      <c r="K55" s="28"/>
      <c r="L55" s="28"/>
      <c r="M55" s="28"/>
      <c r="N55" s="29"/>
      <c r="O55" s="28"/>
    </row>
    <row r="56" spans="1:15" ht="12" customHeight="1">
      <c r="A56" s="19"/>
      <c r="B56" s="19"/>
      <c r="C56" s="19"/>
      <c r="D56" s="19"/>
      <c r="E56" s="19" t="s">
        <v>103</v>
      </c>
      <c r="F56" s="19"/>
      <c r="G56" s="28">
        <v>0</v>
      </c>
      <c r="H56" s="28">
        <v>0</v>
      </c>
      <c r="I56" s="28">
        <v>307</v>
      </c>
      <c r="J56" s="28"/>
      <c r="K56" s="28"/>
      <c r="L56" s="28"/>
      <c r="M56" s="28">
        <f t="shared" ref="M56:M59" si="17">SUM(G56:L56)</f>
        <v>307</v>
      </c>
      <c r="N56" s="29"/>
      <c r="O56" s="28">
        <v>5000</v>
      </c>
    </row>
    <row r="57" spans="1:15" ht="12" customHeight="1">
      <c r="A57" s="19"/>
      <c r="B57" s="19"/>
      <c r="C57" s="19"/>
      <c r="D57" s="19"/>
      <c r="E57" s="19" t="s">
        <v>45</v>
      </c>
      <c r="F57" s="19"/>
      <c r="G57" s="28">
        <v>7726</v>
      </c>
      <c r="H57" s="28">
        <v>0</v>
      </c>
      <c r="I57" s="28">
        <v>2775.5</v>
      </c>
      <c r="J57" s="28"/>
      <c r="K57" s="28"/>
      <c r="L57" s="28">
        <v>8410.32</v>
      </c>
      <c r="M57" s="28">
        <f t="shared" si="17"/>
        <v>18911.82</v>
      </c>
      <c r="N57" s="29"/>
      <c r="O57" s="28">
        <v>5000</v>
      </c>
    </row>
    <row r="58" spans="1:15" ht="12" customHeight="1">
      <c r="A58" s="19"/>
      <c r="B58" s="19"/>
      <c r="C58" s="19"/>
      <c r="D58" s="19"/>
      <c r="E58" s="19" t="s">
        <v>46</v>
      </c>
      <c r="F58" s="19"/>
      <c r="G58" s="28">
        <v>785.45</v>
      </c>
      <c r="H58" s="28">
        <v>2940.12</v>
      </c>
      <c r="I58" s="28">
        <v>644.39</v>
      </c>
      <c r="J58" s="28">
        <v>2431.19</v>
      </c>
      <c r="K58" s="28">
        <v>640.4</v>
      </c>
      <c r="L58" s="28">
        <v>619.96</v>
      </c>
      <c r="M58" s="28">
        <f t="shared" si="17"/>
        <v>8061.5099999999993</v>
      </c>
      <c r="N58" s="29">
        <f>SUM(M58/O58)</f>
        <v>0.80614455084359316</v>
      </c>
      <c r="O58" s="28">
        <v>10000.08</v>
      </c>
    </row>
    <row r="59" spans="1:15" ht="12" customHeight="1">
      <c r="A59" s="19"/>
      <c r="B59" s="19"/>
      <c r="C59" s="19"/>
      <c r="D59" s="19" t="s">
        <v>48</v>
      </c>
      <c r="E59" s="19"/>
      <c r="F59" s="19"/>
      <c r="G59" s="35">
        <f>ROUND(SUM(G56:G58),5)</f>
        <v>8511.4500000000007</v>
      </c>
      <c r="H59" s="35">
        <f t="shared" ref="H59:L59" si="18">ROUND(SUM(H56:H58),5)</f>
        <v>2940.12</v>
      </c>
      <c r="I59" s="35">
        <f t="shared" si="18"/>
        <v>3726.89</v>
      </c>
      <c r="J59" s="35">
        <f t="shared" si="18"/>
        <v>2431.19</v>
      </c>
      <c r="K59" s="35">
        <f t="shared" si="18"/>
        <v>640.4</v>
      </c>
      <c r="L59" s="35">
        <f t="shared" si="18"/>
        <v>9030.2800000000007</v>
      </c>
      <c r="M59" s="35">
        <f t="shared" si="17"/>
        <v>27280.33</v>
      </c>
      <c r="N59" s="29">
        <f>SUM(M59/O59)</f>
        <v>1.3640110439558242</v>
      </c>
      <c r="O59" s="35">
        <f>ROUND(SUM(O55:O58),5)</f>
        <v>20000.080000000002</v>
      </c>
    </row>
    <row r="60" spans="1:15" ht="12" customHeight="1">
      <c r="A60" s="19"/>
      <c r="B60" s="19"/>
      <c r="C60" s="19"/>
      <c r="D60" s="19" t="s">
        <v>49</v>
      </c>
      <c r="E60" s="19"/>
      <c r="F60" s="19"/>
      <c r="G60" s="28"/>
      <c r="H60" s="28"/>
      <c r="I60" s="28"/>
      <c r="J60" s="28"/>
      <c r="K60" s="28"/>
      <c r="L60" s="28"/>
      <c r="M60" s="28"/>
      <c r="N60" s="29"/>
      <c r="O60" s="28"/>
    </row>
    <row r="61" spans="1:15" ht="12" customHeight="1">
      <c r="A61" s="19"/>
      <c r="B61" s="19"/>
      <c r="C61" s="19"/>
      <c r="D61" s="19"/>
      <c r="E61" s="19" t="s">
        <v>50</v>
      </c>
      <c r="F61" s="19"/>
      <c r="G61" s="28">
        <v>315.7</v>
      </c>
      <c r="H61" s="28">
        <v>531</v>
      </c>
      <c r="I61" s="28">
        <v>1.83</v>
      </c>
      <c r="J61" s="28">
        <v>3.17</v>
      </c>
      <c r="K61" s="28">
        <v>495</v>
      </c>
      <c r="L61" s="28">
        <v>1000</v>
      </c>
      <c r="M61" s="28">
        <f t="shared" ref="M61:M72" si="19">SUM(G61:L61)</f>
        <v>2346.6999999999998</v>
      </c>
      <c r="N61" s="29"/>
      <c r="O61" s="28"/>
    </row>
    <row r="62" spans="1:15" ht="12" customHeight="1">
      <c r="A62" s="19"/>
      <c r="B62" s="19"/>
      <c r="C62" s="19"/>
      <c r="D62" s="19"/>
      <c r="E62" s="19" t="s">
        <v>51</v>
      </c>
      <c r="F62" s="19"/>
      <c r="G62" s="28">
        <v>119.19</v>
      </c>
      <c r="H62" s="28">
        <v>0</v>
      </c>
      <c r="I62" s="28">
        <v>171.02</v>
      </c>
      <c r="J62" s="28">
        <v>84.5</v>
      </c>
      <c r="K62" s="28">
        <v>2.76</v>
      </c>
      <c r="L62" s="28">
        <v>479.09</v>
      </c>
      <c r="M62" s="28">
        <f t="shared" si="19"/>
        <v>856.56</v>
      </c>
      <c r="N62" s="29"/>
      <c r="O62" s="28"/>
    </row>
    <row r="63" spans="1:15" ht="12" customHeight="1">
      <c r="A63" s="19"/>
      <c r="B63" s="19"/>
      <c r="C63" s="19"/>
      <c r="D63" s="19"/>
      <c r="E63" s="19" t="s">
        <v>52</v>
      </c>
      <c r="F63" s="19"/>
      <c r="G63" s="28">
        <v>36</v>
      </c>
      <c r="H63" s="28">
        <v>0</v>
      </c>
      <c r="I63" s="28">
        <v>36</v>
      </c>
      <c r="J63" s="28"/>
      <c r="K63" s="28">
        <v>40</v>
      </c>
      <c r="L63" s="28"/>
      <c r="M63" s="28">
        <f t="shared" si="19"/>
        <v>112</v>
      </c>
      <c r="N63" s="29"/>
      <c r="O63" s="28"/>
    </row>
    <row r="64" spans="1:15" ht="12" customHeight="1">
      <c r="A64" s="19"/>
      <c r="B64" s="19"/>
      <c r="C64" s="19"/>
      <c r="D64" s="19"/>
      <c r="E64" s="19" t="s">
        <v>53</v>
      </c>
      <c r="F64" s="19"/>
      <c r="G64" s="28">
        <v>552.32000000000005</v>
      </c>
      <c r="H64" s="28">
        <v>0</v>
      </c>
      <c r="I64" s="28">
        <v>0</v>
      </c>
      <c r="J64" s="28"/>
      <c r="K64" s="28"/>
      <c r="L64" s="28"/>
      <c r="M64" s="28">
        <f t="shared" si="19"/>
        <v>552.32000000000005</v>
      </c>
      <c r="N64" s="29"/>
      <c r="O64" s="28"/>
    </row>
    <row r="65" spans="1:15" ht="12" customHeight="1">
      <c r="A65" s="19"/>
      <c r="B65" s="19"/>
      <c r="C65" s="19"/>
      <c r="D65" s="19"/>
      <c r="E65" s="19" t="s">
        <v>54</v>
      </c>
      <c r="F65" s="19"/>
      <c r="G65" s="28">
        <v>622.96</v>
      </c>
      <c r="H65" s="28">
        <v>736.14</v>
      </c>
      <c r="I65" s="28">
        <v>1145.56</v>
      </c>
      <c r="J65" s="28">
        <v>713.97</v>
      </c>
      <c r="K65" s="28">
        <v>995.96</v>
      </c>
      <c r="L65" s="28">
        <v>597.97</v>
      </c>
      <c r="M65" s="28">
        <f t="shared" si="19"/>
        <v>4812.5600000000004</v>
      </c>
      <c r="N65" s="29"/>
      <c r="O65" s="28"/>
    </row>
    <row r="66" spans="1:15" ht="12" customHeight="1">
      <c r="A66" s="19"/>
      <c r="B66" s="19"/>
      <c r="C66" s="19"/>
      <c r="D66" s="19"/>
      <c r="E66" s="19" t="s">
        <v>55</v>
      </c>
      <c r="F66" s="19"/>
      <c r="G66" s="28">
        <v>270</v>
      </c>
      <c r="H66" s="28">
        <v>0</v>
      </c>
      <c r="I66" s="28">
        <v>600</v>
      </c>
      <c r="J66" s="28"/>
      <c r="K66" s="28">
        <v>227.61</v>
      </c>
      <c r="L66" s="28"/>
      <c r="M66" s="28">
        <f t="shared" si="19"/>
        <v>1097.6100000000001</v>
      </c>
      <c r="N66" s="29"/>
      <c r="O66" s="28"/>
    </row>
    <row r="67" spans="1:15" ht="12" customHeight="1">
      <c r="A67" s="19"/>
      <c r="B67" s="19"/>
      <c r="C67" s="19"/>
      <c r="D67" s="19"/>
      <c r="E67" s="19" t="s">
        <v>56</v>
      </c>
      <c r="F67" s="19"/>
      <c r="G67" s="28">
        <v>470</v>
      </c>
      <c r="H67" s="28">
        <v>0</v>
      </c>
      <c r="I67" s="28">
        <v>25</v>
      </c>
      <c r="J67" s="28">
        <v>75</v>
      </c>
      <c r="K67" s="28"/>
      <c r="L67" s="28"/>
      <c r="M67" s="28">
        <f t="shared" si="19"/>
        <v>570</v>
      </c>
      <c r="N67" s="29"/>
      <c r="O67" s="28"/>
    </row>
    <row r="68" spans="1:15" ht="12" customHeight="1">
      <c r="A68" s="19"/>
      <c r="B68" s="19"/>
      <c r="C68" s="19"/>
      <c r="D68" s="19"/>
      <c r="E68" s="19" t="s">
        <v>57</v>
      </c>
      <c r="F68" s="19"/>
      <c r="G68" s="28">
        <v>140.04</v>
      </c>
      <c r="H68" s="28">
        <v>24.01</v>
      </c>
      <c r="I68" s="28">
        <v>262.83999999999997</v>
      </c>
      <c r="J68" s="28"/>
      <c r="K68" s="28">
        <v>14.76</v>
      </c>
      <c r="L68" s="28">
        <v>15.54</v>
      </c>
      <c r="M68" s="28">
        <f t="shared" si="19"/>
        <v>457.19</v>
      </c>
      <c r="N68" s="29"/>
      <c r="O68" s="28"/>
    </row>
    <row r="69" spans="1:15" ht="12" customHeight="1">
      <c r="A69" s="19"/>
      <c r="B69" s="19"/>
      <c r="C69" s="19"/>
      <c r="D69" s="19"/>
      <c r="E69" s="19" t="s">
        <v>58</v>
      </c>
      <c r="F69" s="19"/>
      <c r="G69" s="28">
        <v>0</v>
      </c>
      <c r="H69" s="28">
        <v>473.7</v>
      </c>
      <c r="I69" s="28">
        <v>0</v>
      </c>
      <c r="J69" s="28"/>
      <c r="K69" s="28"/>
      <c r="L69" s="28"/>
      <c r="M69" s="28">
        <f t="shared" si="19"/>
        <v>473.7</v>
      </c>
      <c r="N69" s="29"/>
      <c r="O69" s="28"/>
    </row>
    <row r="70" spans="1:15" ht="12" customHeight="1">
      <c r="A70" s="19"/>
      <c r="B70" s="19"/>
      <c r="C70" s="19"/>
      <c r="D70" s="19"/>
      <c r="E70" s="19" t="s">
        <v>59</v>
      </c>
      <c r="F70" s="19"/>
      <c r="G70" s="28">
        <v>885</v>
      </c>
      <c r="H70" s="28">
        <v>0</v>
      </c>
      <c r="I70" s="28">
        <v>7044.9</v>
      </c>
      <c r="J70" s="28">
        <v>714</v>
      </c>
      <c r="K70" s="28">
        <v>2386.9</v>
      </c>
      <c r="L70" s="28">
        <v>852.2</v>
      </c>
      <c r="M70" s="28">
        <f t="shared" si="19"/>
        <v>11883</v>
      </c>
      <c r="N70" s="29">
        <f>SUM(M70/O70)</f>
        <v>2.3765809873521011</v>
      </c>
      <c r="O70" s="28">
        <v>5000.04</v>
      </c>
    </row>
    <row r="71" spans="1:15" ht="12" customHeight="1">
      <c r="A71" s="19"/>
      <c r="B71" s="19"/>
      <c r="C71" s="19"/>
      <c r="D71" s="19"/>
      <c r="E71" s="19" t="s">
        <v>98</v>
      </c>
      <c r="F71" s="19"/>
      <c r="G71" s="28">
        <v>0</v>
      </c>
      <c r="H71" s="28">
        <v>90</v>
      </c>
      <c r="I71" s="28">
        <v>20</v>
      </c>
      <c r="J71" s="28">
        <v>140</v>
      </c>
      <c r="K71" s="28">
        <v>30</v>
      </c>
      <c r="L71" s="28"/>
      <c r="M71" s="28">
        <f t="shared" si="19"/>
        <v>280</v>
      </c>
      <c r="N71" s="29"/>
      <c r="O71" s="28"/>
    </row>
    <row r="72" spans="1:15" ht="12" customHeight="1">
      <c r="A72" s="19"/>
      <c r="B72" s="19"/>
      <c r="C72" s="19"/>
      <c r="D72" s="19"/>
      <c r="E72" s="19" t="s">
        <v>60</v>
      </c>
      <c r="F72" s="19"/>
      <c r="G72" s="28">
        <v>3500</v>
      </c>
      <c r="H72" s="28">
        <v>315</v>
      </c>
      <c r="I72" s="28">
        <v>1080</v>
      </c>
      <c r="J72" s="28"/>
      <c r="K72" s="28"/>
      <c r="L72" s="28"/>
      <c r="M72" s="28">
        <f t="shared" si="19"/>
        <v>4895</v>
      </c>
      <c r="N72" s="29"/>
      <c r="O72" s="28"/>
    </row>
    <row r="73" spans="1:15" ht="12" customHeight="1">
      <c r="A73" s="19"/>
      <c r="B73" s="19"/>
      <c r="C73" s="19"/>
      <c r="D73" s="19"/>
      <c r="E73" s="19" t="s">
        <v>61</v>
      </c>
      <c r="F73" s="19"/>
      <c r="G73" s="28"/>
      <c r="H73" s="28"/>
      <c r="I73" s="28"/>
      <c r="J73" s="28"/>
      <c r="K73" s="28"/>
      <c r="L73" s="28"/>
      <c r="M73" s="28"/>
      <c r="O73" s="28"/>
    </row>
    <row r="74" spans="1:15" ht="12" customHeight="1">
      <c r="A74" s="19"/>
      <c r="B74" s="19"/>
      <c r="C74" s="19"/>
      <c r="D74" s="19"/>
      <c r="E74" s="19"/>
      <c r="F74" s="19" t="s">
        <v>94</v>
      </c>
      <c r="G74" s="28">
        <v>1131.4000000000001</v>
      </c>
      <c r="H74" s="28">
        <v>0</v>
      </c>
      <c r="I74" s="28">
        <v>1219.03</v>
      </c>
      <c r="J74" s="28">
        <v>79.709999999999994</v>
      </c>
      <c r="K74" s="28">
        <v>811.45</v>
      </c>
      <c r="L74" s="28">
        <v>1633.5</v>
      </c>
      <c r="M74" s="28">
        <f t="shared" ref="M74:M80" si="20">SUM(G74:L74)</f>
        <v>4875.09</v>
      </c>
      <c r="N74" s="29"/>
      <c r="O74" s="28"/>
    </row>
    <row r="75" spans="1:15" ht="12" customHeight="1">
      <c r="A75" s="19"/>
      <c r="B75" s="19"/>
      <c r="C75" s="19"/>
      <c r="D75" s="19"/>
      <c r="E75" s="19"/>
      <c r="F75" s="19" t="s">
        <v>95</v>
      </c>
      <c r="G75" s="28">
        <v>545.51</v>
      </c>
      <c r="H75" s="28">
        <v>664.88</v>
      </c>
      <c r="I75" s="28">
        <v>912.53</v>
      </c>
      <c r="J75" s="28">
        <v>664.36</v>
      </c>
      <c r="K75" s="28">
        <v>660.77</v>
      </c>
      <c r="L75" s="28">
        <v>435.05</v>
      </c>
      <c r="M75" s="28">
        <f t="shared" si="20"/>
        <v>3883.1000000000004</v>
      </c>
      <c r="N75" s="29"/>
      <c r="O75" s="28"/>
    </row>
    <row r="76" spans="1:15" ht="12" customHeight="1">
      <c r="A76" s="19"/>
      <c r="B76" s="19"/>
      <c r="C76" s="19"/>
      <c r="D76" s="19"/>
      <c r="E76" s="19" t="s">
        <v>96</v>
      </c>
      <c r="F76" s="19"/>
      <c r="G76" s="35">
        <f>ROUND(SUM(G74:G75),5)</f>
        <v>1676.91</v>
      </c>
      <c r="H76" s="35">
        <f t="shared" ref="H76:L76" si="21">ROUND(SUM(H74:H75),5)</f>
        <v>664.88</v>
      </c>
      <c r="I76" s="35">
        <f t="shared" si="21"/>
        <v>2131.56</v>
      </c>
      <c r="J76" s="35">
        <f t="shared" si="21"/>
        <v>744.07</v>
      </c>
      <c r="K76" s="35">
        <f t="shared" si="21"/>
        <v>1472.22</v>
      </c>
      <c r="L76" s="35">
        <f t="shared" si="21"/>
        <v>2068.5500000000002</v>
      </c>
      <c r="M76" s="35">
        <f t="shared" si="20"/>
        <v>8758.19</v>
      </c>
      <c r="N76" s="29">
        <f>SUM(M76/O76)</f>
        <v>1.4596983333333333</v>
      </c>
      <c r="O76" s="35">
        <v>6000</v>
      </c>
    </row>
    <row r="77" spans="1:15" ht="12" customHeight="1">
      <c r="A77" s="19"/>
      <c r="B77" s="19"/>
      <c r="C77" s="19"/>
      <c r="D77" s="19"/>
      <c r="E77" s="19" t="s">
        <v>62</v>
      </c>
      <c r="F77" s="19"/>
      <c r="G77" s="28">
        <v>0</v>
      </c>
      <c r="H77" s="28">
        <v>0</v>
      </c>
      <c r="I77" s="28">
        <v>0</v>
      </c>
      <c r="J77" s="28">
        <v>0</v>
      </c>
      <c r="K77" s="28"/>
      <c r="L77" s="28"/>
      <c r="M77" s="28">
        <f t="shared" si="20"/>
        <v>0</v>
      </c>
      <c r="N77" s="29"/>
      <c r="O77" s="28">
        <v>3000</v>
      </c>
    </row>
    <row r="78" spans="1:15" ht="12" customHeight="1">
      <c r="A78" s="19"/>
      <c r="B78" s="19"/>
      <c r="C78" s="19"/>
      <c r="D78" s="19"/>
      <c r="E78" s="19" t="s">
        <v>63</v>
      </c>
      <c r="F78" s="19"/>
      <c r="G78" s="28">
        <v>10.7</v>
      </c>
      <c r="H78" s="28">
        <v>23.9</v>
      </c>
      <c r="I78" s="28">
        <v>136.6</v>
      </c>
      <c r="J78" s="28">
        <v>198.77</v>
      </c>
      <c r="K78" s="28">
        <v>136.09</v>
      </c>
      <c r="L78" s="28">
        <v>213.51</v>
      </c>
      <c r="M78" s="28">
        <f t="shared" si="20"/>
        <v>719.57</v>
      </c>
      <c r="N78" s="29">
        <f>SUM(M78/O78)</f>
        <v>0.35906686626746509</v>
      </c>
      <c r="O78" s="28">
        <v>2004</v>
      </c>
    </row>
    <row r="79" spans="1:15" ht="12" customHeight="1">
      <c r="A79" s="19"/>
      <c r="B79" s="19"/>
      <c r="C79" s="19"/>
      <c r="D79" s="19"/>
      <c r="E79" s="19" t="s">
        <v>64</v>
      </c>
      <c r="F79" s="19"/>
      <c r="G79" s="28">
        <v>1069.95</v>
      </c>
      <c r="H79" s="28">
        <v>125.9</v>
      </c>
      <c r="I79" s="28">
        <v>608.45000000000005</v>
      </c>
      <c r="J79" s="28">
        <v>591.45000000000005</v>
      </c>
      <c r="K79" s="28">
        <v>1660.62</v>
      </c>
      <c r="L79" s="28">
        <v>639.53</v>
      </c>
      <c r="M79" s="28">
        <f t="shared" si="20"/>
        <v>4695.8999999999996</v>
      </c>
      <c r="N79" s="29">
        <f>SUM(M79/O79)</f>
        <v>0.58669415292353821</v>
      </c>
      <c r="O79" s="28">
        <v>8004</v>
      </c>
    </row>
    <row r="80" spans="1:15" ht="12" customHeight="1">
      <c r="A80" s="19"/>
      <c r="B80" s="19"/>
      <c r="C80" s="19"/>
      <c r="D80" s="19"/>
      <c r="E80" s="19" t="s">
        <v>65</v>
      </c>
      <c r="F80" s="19"/>
      <c r="G80" s="28">
        <v>115.12</v>
      </c>
      <c r="H80" s="28">
        <v>0</v>
      </c>
      <c r="I80" s="28">
        <v>207</v>
      </c>
      <c r="J80" s="28"/>
      <c r="K80" s="28"/>
      <c r="L80" s="28"/>
      <c r="M80" s="28">
        <f t="shared" si="20"/>
        <v>322.12</v>
      </c>
      <c r="N80" s="29"/>
      <c r="O80" s="28"/>
    </row>
    <row r="81" spans="1:15" ht="12" customHeight="1">
      <c r="A81" s="19"/>
      <c r="B81" s="19"/>
      <c r="C81" s="19"/>
      <c r="D81" s="19"/>
      <c r="E81" s="19" t="s">
        <v>66</v>
      </c>
      <c r="F81" s="19"/>
      <c r="G81" s="28"/>
      <c r="H81" s="28"/>
      <c r="I81" s="28"/>
      <c r="J81" s="28"/>
      <c r="K81" s="28"/>
      <c r="L81" s="28"/>
      <c r="M81" s="28"/>
      <c r="N81" s="29"/>
      <c r="O81" s="28"/>
    </row>
    <row r="82" spans="1:15" ht="12" customHeight="1">
      <c r="A82" s="19"/>
      <c r="B82" s="19"/>
      <c r="C82" s="19"/>
      <c r="D82" s="19"/>
      <c r="E82" s="19"/>
      <c r="F82" s="19" t="s">
        <v>67</v>
      </c>
      <c r="G82" s="28">
        <v>912.29</v>
      </c>
      <c r="H82" s="28">
        <v>1180.99</v>
      </c>
      <c r="I82" s="28">
        <v>944.47</v>
      </c>
      <c r="J82" s="28">
        <v>846.35</v>
      </c>
      <c r="K82" s="28">
        <v>896.83</v>
      </c>
      <c r="L82" s="28">
        <v>716.55</v>
      </c>
      <c r="M82" s="28">
        <f t="shared" ref="M82:M87" si="22">SUM(G82:L82)</f>
        <v>5497.4800000000005</v>
      </c>
      <c r="N82" s="29">
        <f>SUM(M82/O82)</f>
        <v>0.76353888888888899</v>
      </c>
      <c r="O82" s="28">
        <v>7200</v>
      </c>
    </row>
    <row r="83" spans="1:15" ht="12" customHeight="1">
      <c r="A83" s="19"/>
      <c r="B83" s="19"/>
      <c r="C83" s="19"/>
      <c r="D83" s="19"/>
      <c r="E83" s="19"/>
      <c r="F83" s="19" t="s">
        <v>68</v>
      </c>
      <c r="G83" s="28">
        <v>88</v>
      </c>
      <c r="H83" s="28">
        <v>0</v>
      </c>
      <c r="I83" s="28">
        <v>0</v>
      </c>
      <c r="J83" s="28">
        <v>176</v>
      </c>
      <c r="K83" s="28"/>
      <c r="L83" s="28"/>
      <c r="M83" s="28">
        <f t="shared" si="22"/>
        <v>264</v>
      </c>
      <c r="N83" s="29"/>
      <c r="O83" s="28">
        <v>2004</v>
      </c>
    </row>
    <row r="84" spans="1:15" ht="12" customHeight="1">
      <c r="A84" s="19"/>
      <c r="B84" s="19"/>
      <c r="C84" s="19"/>
      <c r="D84" s="19"/>
      <c r="E84" s="19"/>
      <c r="F84" s="19" t="s">
        <v>69</v>
      </c>
      <c r="G84" s="28">
        <v>0</v>
      </c>
      <c r="H84" s="28">
        <v>2881.19</v>
      </c>
      <c r="I84" s="28">
        <v>1000.18</v>
      </c>
      <c r="J84" s="28">
        <v>1796.29</v>
      </c>
      <c r="K84" s="28"/>
      <c r="L84" s="28"/>
      <c r="M84" s="28">
        <f t="shared" si="22"/>
        <v>5677.66</v>
      </c>
      <c r="N84" s="29">
        <f>SUM(M84/O84)</f>
        <v>0.56776145790833676</v>
      </c>
      <c r="O84" s="28">
        <v>10000.08</v>
      </c>
    </row>
    <row r="85" spans="1:15" ht="12" customHeight="1">
      <c r="A85" s="19"/>
      <c r="B85" s="19"/>
      <c r="C85" s="19"/>
      <c r="D85" s="19"/>
      <c r="E85" s="19"/>
      <c r="F85" s="19" t="s">
        <v>70</v>
      </c>
      <c r="G85" s="28">
        <v>393.03</v>
      </c>
      <c r="H85" s="28">
        <v>367.86</v>
      </c>
      <c r="I85" s="28">
        <v>683.2</v>
      </c>
      <c r="J85" s="28">
        <v>594.77</v>
      </c>
      <c r="K85" s="28">
        <v>702.31</v>
      </c>
      <c r="L85" s="28">
        <v>572.57000000000005</v>
      </c>
      <c r="M85" s="28">
        <f t="shared" si="22"/>
        <v>3313.7400000000002</v>
      </c>
      <c r="N85" s="29">
        <f>SUM(M85/O85)</f>
        <v>0.53412959381044489</v>
      </c>
      <c r="O85" s="28">
        <v>6204</v>
      </c>
    </row>
    <row r="86" spans="1:15" ht="12" customHeight="1">
      <c r="A86" s="19"/>
      <c r="B86" s="19"/>
      <c r="C86" s="19"/>
      <c r="D86" s="19"/>
      <c r="E86" s="19" t="s">
        <v>71</v>
      </c>
      <c r="F86" s="19"/>
      <c r="G86" s="37">
        <f>ROUND(SUM(G82:G85),5)</f>
        <v>1393.32</v>
      </c>
      <c r="H86" s="35">
        <f t="shared" ref="H86:L86" si="23">ROUND(SUM(H82:H85),5)</f>
        <v>4430.04</v>
      </c>
      <c r="I86" s="35">
        <f t="shared" si="23"/>
        <v>2627.85</v>
      </c>
      <c r="J86" s="35">
        <f t="shared" si="23"/>
        <v>3413.41</v>
      </c>
      <c r="K86" s="35">
        <f t="shared" si="23"/>
        <v>1599.14</v>
      </c>
      <c r="L86" s="35">
        <f t="shared" si="23"/>
        <v>1289.1199999999999</v>
      </c>
      <c r="M86" s="35">
        <f t="shared" si="22"/>
        <v>14752.879999999997</v>
      </c>
      <c r="N86" s="29">
        <f>SUM(M86/O86)</f>
        <v>0.58063734056252958</v>
      </c>
      <c r="O86" s="35">
        <f>ROUND(SUM(O81:O85),5)</f>
        <v>25408.080000000002</v>
      </c>
    </row>
    <row r="87" spans="1:15" ht="12" customHeight="1">
      <c r="A87" s="19"/>
      <c r="B87" s="19"/>
      <c r="C87" s="19"/>
      <c r="D87" s="19" t="s">
        <v>73</v>
      </c>
      <c r="E87" s="19"/>
      <c r="F87" s="19"/>
      <c r="G87" s="38">
        <f>ROUND(SUM(G76:G80)+SUM(G86:G86)+SUM(G61:G72),5)</f>
        <v>11177.21</v>
      </c>
      <c r="H87" s="35">
        <f t="shared" ref="H87:L87" si="24">ROUND(SUM(H76:H80)+SUM(H86:H86)+SUM(H61:H72),5)</f>
        <v>7414.57</v>
      </c>
      <c r="I87" s="35">
        <f t="shared" si="24"/>
        <v>16098.61</v>
      </c>
      <c r="J87" s="35">
        <f t="shared" si="24"/>
        <v>6678.34</v>
      </c>
      <c r="K87" s="35">
        <f t="shared" si="24"/>
        <v>9061.06</v>
      </c>
      <c r="L87" s="35">
        <f t="shared" si="24"/>
        <v>7155.51</v>
      </c>
      <c r="M87" s="35">
        <f t="shared" si="22"/>
        <v>57585.299999999996</v>
      </c>
      <c r="N87" s="29">
        <f>SUM(M87/O87)</f>
        <v>1.1653140716025456</v>
      </c>
      <c r="O87" s="35">
        <f>ROUND(SUM(O60:O80)+SUM(O86:O86),5)</f>
        <v>49416.12</v>
      </c>
    </row>
    <row r="88" spans="1:15" ht="12" customHeight="1">
      <c r="A88" s="19"/>
      <c r="B88" s="19"/>
      <c r="C88" s="19"/>
      <c r="D88" s="19" t="s">
        <v>74</v>
      </c>
      <c r="E88" s="19"/>
      <c r="F88" s="19"/>
      <c r="G88" s="28"/>
      <c r="H88" s="28"/>
      <c r="I88" s="28"/>
      <c r="J88" s="28"/>
      <c r="K88" s="28"/>
      <c r="L88" s="28"/>
      <c r="M88" s="28"/>
      <c r="N88" s="29"/>
      <c r="O88" s="28"/>
    </row>
    <row r="89" spans="1:15" ht="12" customHeight="1">
      <c r="A89" s="19"/>
      <c r="B89" s="19"/>
      <c r="C89" s="19"/>
      <c r="D89" s="19"/>
      <c r="E89" s="19" t="s">
        <v>75</v>
      </c>
      <c r="F89" s="19"/>
      <c r="G89" s="28">
        <v>113.25</v>
      </c>
      <c r="H89" s="28">
        <v>113.25</v>
      </c>
      <c r="I89" s="28">
        <v>25</v>
      </c>
      <c r="J89" s="28">
        <v>113.25</v>
      </c>
      <c r="K89" s="28">
        <v>138.25</v>
      </c>
      <c r="L89" s="28"/>
      <c r="M89" s="28">
        <f t="shared" ref="M89:M94" si="25">SUM(G89:L89)</f>
        <v>503</v>
      </c>
      <c r="N89" s="29">
        <f>SUM(M89/O89)</f>
        <v>0.33533333333333332</v>
      </c>
      <c r="O89" s="28">
        <v>1500</v>
      </c>
    </row>
    <row r="90" spans="1:15" ht="12" customHeight="1">
      <c r="A90" s="19"/>
      <c r="B90" s="19"/>
      <c r="C90" s="19"/>
      <c r="D90" s="19"/>
      <c r="E90" s="19" t="s">
        <v>113</v>
      </c>
      <c r="F90" s="19"/>
      <c r="G90" s="28"/>
      <c r="H90" s="28"/>
      <c r="I90" s="28"/>
      <c r="J90" s="28">
        <v>47.9</v>
      </c>
      <c r="K90" s="28"/>
      <c r="L90" s="28"/>
      <c r="M90" s="28">
        <f t="shared" si="25"/>
        <v>47.9</v>
      </c>
      <c r="N90" s="29"/>
      <c r="O90" s="28"/>
    </row>
    <row r="91" spans="1:15" ht="12" customHeight="1">
      <c r="A91" s="19"/>
      <c r="B91" s="19"/>
      <c r="C91" s="19"/>
      <c r="D91" s="19"/>
      <c r="E91" s="19" t="s">
        <v>126</v>
      </c>
      <c r="F91" s="19"/>
      <c r="G91" s="28"/>
      <c r="H91" s="28"/>
      <c r="I91" s="28"/>
      <c r="J91" s="28"/>
      <c r="K91" s="28"/>
      <c r="L91" s="28">
        <v>750</v>
      </c>
      <c r="M91" s="28"/>
      <c r="N91" s="29"/>
      <c r="O91" s="28"/>
    </row>
    <row r="92" spans="1:15" ht="12" customHeight="1">
      <c r="A92" s="19"/>
      <c r="B92" s="19"/>
      <c r="C92" s="19"/>
      <c r="D92" s="19"/>
      <c r="E92" s="19" t="s">
        <v>76</v>
      </c>
      <c r="F92" s="19"/>
      <c r="G92" s="28">
        <v>3451.86</v>
      </c>
      <c r="H92" s="28">
        <v>4985.49</v>
      </c>
      <c r="I92" s="28">
        <v>3372.12</v>
      </c>
      <c r="J92" s="28">
        <v>5146.79</v>
      </c>
      <c r="K92" s="28">
        <v>3160.57</v>
      </c>
      <c r="L92" s="28">
        <v>2865.95</v>
      </c>
      <c r="M92" s="28">
        <f t="shared" si="25"/>
        <v>22982.780000000002</v>
      </c>
      <c r="N92" s="29">
        <f>SUM(M92/O92)</f>
        <v>0.31803913428539804</v>
      </c>
      <c r="O92" s="28">
        <v>72264</v>
      </c>
    </row>
    <row r="93" spans="1:15" ht="12" customHeight="1">
      <c r="A93" s="19"/>
      <c r="B93" s="19"/>
      <c r="C93" s="19"/>
      <c r="D93" s="19"/>
      <c r="E93" s="19" t="s">
        <v>77</v>
      </c>
      <c r="F93" s="19"/>
      <c r="G93" s="28">
        <v>14.32</v>
      </c>
      <c r="H93" s="28">
        <v>46</v>
      </c>
      <c r="I93" s="28">
        <v>32.9</v>
      </c>
      <c r="J93" s="28">
        <v>18.32</v>
      </c>
      <c r="K93" s="28">
        <v>16.850000000000001</v>
      </c>
      <c r="L93" s="28">
        <v>7.69</v>
      </c>
      <c r="M93" s="28">
        <f t="shared" si="25"/>
        <v>136.07999999999998</v>
      </c>
      <c r="N93" s="29"/>
      <c r="O93" s="28"/>
    </row>
    <row r="94" spans="1:15" ht="12" customHeight="1">
      <c r="A94" s="19"/>
      <c r="B94" s="19"/>
      <c r="C94" s="19"/>
      <c r="D94" s="19"/>
      <c r="E94" s="19" t="s">
        <v>78</v>
      </c>
      <c r="F94" s="19"/>
      <c r="G94" s="28">
        <v>636.24</v>
      </c>
      <c r="H94" s="28">
        <v>375.29</v>
      </c>
      <c r="I94" s="28">
        <v>391.08</v>
      </c>
      <c r="J94" s="28">
        <v>672.81</v>
      </c>
      <c r="K94" s="28">
        <v>413.12</v>
      </c>
      <c r="L94" s="28">
        <v>374.65</v>
      </c>
      <c r="M94" s="28">
        <f t="shared" si="25"/>
        <v>2863.19</v>
      </c>
      <c r="N94" s="29"/>
      <c r="O94" s="28"/>
    </row>
    <row r="95" spans="1:15" ht="12" customHeight="1">
      <c r="A95" s="19"/>
      <c r="B95" s="19"/>
      <c r="C95" s="19"/>
      <c r="D95" s="19"/>
      <c r="E95" s="19" t="s">
        <v>79</v>
      </c>
      <c r="F95" s="19"/>
      <c r="G95" s="28"/>
      <c r="H95" s="28"/>
      <c r="I95" s="28"/>
      <c r="J95" s="28"/>
      <c r="K95" s="28"/>
      <c r="L95" s="28"/>
      <c r="M95" s="28"/>
      <c r="N95" s="29"/>
      <c r="O95" s="28"/>
    </row>
    <row r="96" spans="1:15" ht="12" customHeight="1">
      <c r="A96" s="19"/>
      <c r="B96" s="19"/>
      <c r="C96" s="19"/>
      <c r="D96" s="19"/>
      <c r="E96" s="19"/>
      <c r="F96" s="19" t="s">
        <v>80</v>
      </c>
      <c r="G96" s="28">
        <v>5135.6400000000003</v>
      </c>
      <c r="H96" s="28">
        <v>923.08</v>
      </c>
      <c r="I96" s="28">
        <v>1747.15</v>
      </c>
      <c r="J96" s="28">
        <v>2463.62</v>
      </c>
      <c r="K96" s="28">
        <v>1081.0999999999999</v>
      </c>
      <c r="L96" s="28">
        <v>1756.33</v>
      </c>
      <c r="M96" s="28">
        <f t="shared" ref="M96:M104" si="26">SUM(G96:L96)</f>
        <v>13106.920000000002</v>
      </c>
      <c r="N96" s="29"/>
      <c r="O96" s="28"/>
    </row>
    <row r="97" spans="1:15" ht="12" customHeight="1">
      <c r="A97" s="19"/>
      <c r="B97" s="19"/>
      <c r="C97" s="19"/>
      <c r="D97" s="19"/>
      <c r="E97" s="19"/>
      <c r="F97" s="19" t="s">
        <v>81</v>
      </c>
      <c r="G97" s="28">
        <v>19690.5</v>
      </c>
      <c r="H97" s="28">
        <v>25789.5</v>
      </c>
      <c r="I97" s="28">
        <v>22678.75</v>
      </c>
      <c r="J97" s="28">
        <v>36085.51</v>
      </c>
      <c r="K97" s="28">
        <v>21741.25</v>
      </c>
      <c r="L97" s="28">
        <v>17452.25</v>
      </c>
      <c r="M97" s="28">
        <f t="shared" si="26"/>
        <v>143437.76000000001</v>
      </c>
      <c r="N97" s="29"/>
      <c r="O97" s="28"/>
    </row>
    <row r="98" spans="1:15" ht="12" customHeight="1">
      <c r="A98" s="19"/>
      <c r="B98" s="19"/>
      <c r="C98" s="19"/>
      <c r="D98" s="19"/>
      <c r="E98" s="19" t="s">
        <v>83</v>
      </c>
      <c r="F98" s="19"/>
      <c r="G98" s="35">
        <f>ROUND(SUM(G96:G97),5)</f>
        <v>24826.14</v>
      </c>
      <c r="H98" s="35">
        <f t="shared" ref="H98:L98" si="27">ROUND(SUM(H96:H97),5)</f>
        <v>26712.58</v>
      </c>
      <c r="I98" s="35">
        <f t="shared" si="27"/>
        <v>24425.9</v>
      </c>
      <c r="J98" s="35">
        <f t="shared" si="27"/>
        <v>38549.129999999997</v>
      </c>
      <c r="K98" s="35">
        <f t="shared" si="27"/>
        <v>22822.35</v>
      </c>
      <c r="L98" s="35">
        <f t="shared" si="27"/>
        <v>19208.580000000002</v>
      </c>
      <c r="M98" s="35">
        <f t="shared" si="26"/>
        <v>156544.68</v>
      </c>
      <c r="N98" s="29"/>
      <c r="O98" s="35">
        <v>298224</v>
      </c>
    </row>
    <row r="99" spans="1:15" ht="12" customHeight="1">
      <c r="A99" s="19"/>
      <c r="B99" s="19"/>
      <c r="C99" s="19"/>
      <c r="D99" s="19"/>
      <c r="E99" s="19" t="s">
        <v>84</v>
      </c>
      <c r="F99" s="19"/>
      <c r="G99" s="28">
        <v>16000.02</v>
      </c>
      <c r="H99" s="28">
        <v>16000.02</v>
      </c>
      <c r="I99" s="28">
        <v>12653.86</v>
      </c>
      <c r="J99" s="28">
        <v>19115.400000000001</v>
      </c>
      <c r="K99" s="28">
        <v>12769.24</v>
      </c>
      <c r="L99" s="28">
        <v>12769.24</v>
      </c>
      <c r="M99" s="28">
        <f t="shared" si="26"/>
        <v>89307.780000000013</v>
      </c>
      <c r="N99" s="29"/>
      <c r="O99" s="28">
        <v>208000.08</v>
      </c>
    </row>
    <row r="100" spans="1:15" ht="12" customHeight="1">
      <c r="A100" s="19"/>
      <c r="B100" s="19"/>
      <c r="C100" s="19"/>
      <c r="D100" s="19"/>
      <c r="E100" s="19" t="s">
        <v>85</v>
      </c>
      <c r="F100" s="19"/>
      <c r="G100" s="28">
        <v>3576</v>
      </c>
      <c r="H100" s="28">
        <v>7000</v>
      </c>
      <c r="I100" s="28">
        <v>7000</v>
      </c>
      <c r="J100" s="28">
        <v>9524.57</v>
      </c>
      <c r="K100" s="28">
        <v>3783</v>
      </c>
      <c r="L100" s="28">
        <v>2795.08</v>
      </c>
      <c r="M100" s="28">
        <f t="shared" si="26"/>
        <v>33678.65</v>
      </c>
      <c r="N100" s="29"/>
      <c r="O100" s="28">
        <v>96000</v>
      </c>
    </row>
    <row r="101" spans="1:15" ht="12" customHeight="1">
      <c r="A101" s="19"/>
      <c r="B101" s="19"/>
      <c r="C101" s="19"/>
      <c r="D101" s="19"/>
      <c r="E101" s="19" t="s">
        <v>86</v>
      </c>
      <c r="F101" s="19"/>
      <c r="G101" s="28">
        <v>720</v>
      </c>
      <c r="H101" s="28">
        <v>1345.43</v>
      </c>
      <c r="I101" s="28">
        <v>0</v>
      </c>
      <c r="J101" s="28">
        <v>0</v>
      </c>
      <c r="K101" s="28">
        <v>1860.38</v>
      </c>
      <c r="L101" s="28">
        <v>2690.42</v>
      </c>
      <c r="M101" s="28">
        <f t="shared" si="26"/>
        <v>6616.2300000000005</v>
      </c>
      <c r="N101" s="29"/>
      <c r="O101" s="28"/>
    </row>
    <row r="102" spans="1:15" ht="12" customHeight="1">
      <c r="A102" s="19"/>
      <c r="B102" s="19"/>
      <c r="C102" s="19"/>
      <c r="D102" s="19"/>
      <c r="E102" s="19" t="s">
        <v>110</v>
      </c>
      <c r="F102" s="19"/>
      <c r="G102" s="28"/>
      <c r="H102" s="28"/>
      <c r="I102" s="28"/>
      <c r="J102" s="28">
        <v>89</v>
      </c>
      <c r="K102" s="28">
        <v>80</v>
      </c>
      <c r="L102" s="28"/>
      <c r="M102" s="28">
        <f t="shared" si="26"/>
        <v>169</v>
      </c>
      <c r="N102" s="29"/>
      <c r="O102" s="28"/>
    </row>
    <row r="103" spans="1:15" ht="12" customHeight="1">
      <c r="A103" s="19"/>
      <c r="B103" s="19"/>
      <c r="C103" s="19"/>
      <c r="D103" s="19" t="s">
        <v>87</v>
      </c>
      <c r="E103" s="19"/>
      <c r="F103" s="19"/>
      <c r="G103" s="37">
        <f t="shared" ref="G103:J103" si="28">ROUND(SUM(G89:G94)+SUM(G98:G102),5)</f>
        <v>49337.83</v>
      </c>
      <c r="H103" s="35">
        <f t="shared" si="28"/>
        <v>56578.06</v>
      </c>
      <c r="I103" s="35">
        <f t="shared" si="28"/>
        <v>47900.86</v>
      </c>
      <c r="J103" s="35">
        <f t="shared" si="28"/>
        <v>73277.17</v>
      </c>
      <c r="K103" s="35">
        <f>ROUND(SUM(K89:K94)+SUM(K98:K102),5)</f>
        <v>45043.76</v>
      </c>
      <c r="L103" s="35">
        <f>ROUND(SUM(L89:L94)+SUM(L98:L102),5)</f>
        <v>41461.61</v>
      </c>
      <c r="M103" s="35">
        <f t="shared" si="26"/>
        <v>313599.28999999998</v>
      </c>
      <c r="N103" s="29">
        <f>SUM(M103/O103)</f>
        <v>0.46391245537939069</v>
      </c>
      <c r="O103" s="35">
        <f>ROUND(SUM(O88:O94)+SUM(O98:O101),5)</f>
        <v>675988.08</v>
      </c>
    </row>
    <row r="104" spans="1:15" ht="12" customHeight="1">
      <c r="A104" s="19"/>
      <c r="B104" s="19"/>
      <c r="C104" s="19" t="s">
        <v>89</v>
      </c>
      <c r="D104" s="19"/>
      <c r="E104" s="19"/>
      <c r="F104" s="19"/>
      <c r="G104" s="28">
        <f t="shared" ref="G104:K104" si="29">ROUND(G39+G52+G59+G87+SUM(G103:G103),5)</f>
        <v>78317.850000000006</v>
      </c>
      <c r="H104" s="35">
        <f t="shared" si="29"/>
        <v>67918.66</v>
      </c>
      <c r="I104" s="35">
        <f t="shared" si="29"/>
        <v>98151.96</v>
      </c>
      <c r="J104" s="35">
        <f t="shared" si="29"/>
        <v>85529.44</v>
      </c>
      <c r="K104" s="35">
        <f t="shared" si="29"/>
        <v>64613.16</v>
      </c>
      <c r="L104" s="35">
        <f>ROUND(L39+L52+L59+L87+SUM(L103:L103),5)+L54</f>
        <v>63082.86</v>
      </c>
      <c r="M104" s="35">
        <f t="shared" si="26"/>
        <v>457613.93000000005</v>
      </c>
      <c r="N104" s="29">
        <f>SUM(M104/O104)</f>
        <v>0.5922391518316743</v>
      </c>
      <c r="O104" s="35">
        <f>ROUND(O39+O52+O59+O87+SUM(O103:O103),5)</f>
        <v>772684.36</v>
      </c>
    </row>
    <row r="105" spans="1:15" ht="12" customHeight="1">
      <c r="A105" s="19"/>
      <c r="B105" s="19" t="s">
        <v>90</v>
      </c>
      <c r="C105" s="19"/>
      <c r="D105" s="19"/>
      <c r="E105" s="19"/>
      <c r="F105" s="19"/>
      <c r="G105" s="38">
        <f t="shared" ref="G105:M105" si="30">ROUND(G2+G38-G104,5)</f>
        <v>-15205.14</v>
      </c>
      <c r="H105" s="28">
        <f t="shared" si="30"/>
        <v>34117.24</v>
      </c>
      <c r="I105" s="28">
        <f t="shared" si="30"/>
        <v>-15889.17</v>
      </c>
      <c r="J105" s="28">
        <f t="shared" si="30"/>
        <v>203810.22</v>
      </c>
      <c r="K105" s="28">
        <f t="shared" si="30"/>
        <v>-45642.34</v>
      </c>
      <c r="L105" s="28">
        <f t="shared" si="30"/>
        <v>26653.53</v>
      </c>
      <c r="M105" s="28">
        <f t="shared" si="30"/>
        <v>187844.34</v>
      </c>
      <c r="N105" s="29"/>
      <c r="O105" s="28">
        <f>ROUND(O2+O38-O104,5)</f>
        <v>-106184.32000000001</v>
      </c>
    </row>
    <row r="106" spans="1:15" s="32" customFormat="1" ht="12" customHeight="1" thickBot="1">
      <c r="A106" s="19" t="s">
        <v>91</v>
      </c>
      <c r="B106" s="19"/>
      <c r="C106" s="19"/>
      <c r="D106" s="19"/>
      <c r="E106" s="19"/>
      <c r="F106" s="19"/>
      <c r="G106" s="36">
        <f>G105</f>
        <v>-15205.14</v>
      </c>
      <c r="H106" s="36">
        <f t="shared" ref="H106:M106" si="31">H105</f>
        <v>34117.24</v>
      </c>
      <c r="I106" s="36">
        <f t="shared" si="31"/>
        <v>-15889.17</v>
      </c>
      <c r="J106" s="36">
        <f t="shared" si="31"/>
        <v>203810.22</v>
      </c>
      <c r="K106" s="36">
        <f t="shared" si="31"/>
        <v>-45642.34</v>
      </c>
      <c r="L106" s="36">
        <f t="shared" ref="L106" si="32">L105</f>
        <v>26653.53</v>
      </c>
      <c r="M106" s="36">
        <f t="shared" si="31"/>
        <v>187844.34</v>
      </c>
      <c r="N106" s="29"/>
      <c r="O106" s="36">
        <f>O105</f>
        <v>-106184.32000000001</v>
      </c>
    </row>
    <row r="107" spans="1:15" ht="12" customHeight="1" thickTop="1"/>
  </sheetData>
  <printOptions gridLines="1"/>
  <pageMargins left="0.25" right="0.25" top="1" bottom="0.75" header="0.3" footer="0.3"/>
  <pageSetup orientation="landscape" horizontalDpi="1200" verticalDpi="1200" r:id="rId1"/>
  <headerFooter>
    <oddHeader>&amp;C&amp;16Fairbanks Youth Advocates&amp;12
Monthly Budget Report</oddHeader>
    <oddFooter>&amp;CPage# &amp;P of &amp;N&amp;R&amp;D</oddFooter>
  </headerFooter>
  <rowBreaks count="1" manualBreakCount="1">
    <brk id="3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66C0E-B701-49A3-A913-76E12EC7181D}">
  <dimension ref="A1:N100"/>
  <sheetViews>
    <sheetView zoomScale="170" zoomScaleNormal="170" workbookViewId="0">
      <pane xSplit="6" ySplit="1" topLeftCell="G2" activePane="bottomRight" state="frozen"/>
      <selection activeCell="A2" sqref="A2"/>
      <selection pane="topRight" activeCell="G2" sqref="G2"/>
      <selection pane="bottomLeft" activeCell="A3" sqref="A3"/>
      <selection pane="bottomRight" activeCell="G2" sqref="G2"/>
    </sheetView>
  </sheetViews>
  <sheetFormatPr baseColWidth="10" defaultColWidth="8.83203125" defaultRowHeight="12" customHeight="1"/>
  <cols>
    <col min="1" max="5" width="3" style="33" customWidth="1"/>
    <col min="6" max="6" width="27.6640625" style="33" bestFit="1" customWidth="1"/>
    <col min="7" max="7" width="10.5" style="34" customWidth="1"/>
    <col min="8" max="8" width="8.33203125" style="34" bestFit="1" customWidth="1"/>
    <col min="9" max="9" width="8.1640625" style="34" bestFit="1" customWidth="1"/>
    <col min="10" max="10" width="8.33203125" style="34" bestFit="1" customWidth="1"/>
    <col min="11" max="11" width="8.33203125" style="34" customWidth="1"/>
    <col min="12" max="12" width="9.6640625" style="34" bestFit="1" customWidth="1"/>
    <col min="13" max="13" width="9" style="31" bestFit="1" customWidth="1"/>
    <col min="14" max="14" width="10.83203125" style="34" bestFit="1" customWidth="1"/>
    <col min="15" max="16384" width="8.83203125" style="20"/>
  </cols>
  <sheetData>
    <row r="1" spans="1:14" s="27" customFormat="1" ht="12" customHeight="1">
      <c r="A1" s="21"/>
      <c r="B1" s="21"/>
      <c r="C1" s="21"/>
      <c r="D1" s="21"/>
      <c r="E1" s="21"/>
      <c r="F1" s="21"/>
      <c r="G1" s="22" t="s">
        <v>1</v>
      </c>
      <c r="H1" s="22" t="s">
        <v>3</v>
      </c>
      <c r="I1" s="23" t="s">
        <v>97</v>
      </c>
      <c r="J1" s="23" t="s">
        <v>108</v>
      </c>
      <c r="K1" s="24" t="s">
        <v>118</v>
      </c>
      <c r="L1" s="25" t="s">
        <v>92</v>
      </c>
      <c r="M1" s="26" t="s">
        <v>2</v>
      </c>
      <c r="N1" s="22" t="s">
        <v>4</v>
      </c>
    </row>
    <row r="2" spans="1:14" ht="12" customHeight="1">
      <c r="A2" s="19"/>
      <c r="B2" s="19" t="s">
        <v>5</v>
      </c>
      <c r="C2" s="19"/>
      <c r="D2" s="19"/>
      <c r="E2" s="19"/>
      <c r="F2" s="19"/>
      <c r="G2" s="28"/>
      <c r="H2" s="28"/>
      <c r="I2" s="28"/>
      <c r="J2" s="28"/>
      <c r="K2" s="28"/>
      <c r="L2" s="28"/>
      <c r="M2" s="29"/>
      <c r="N2" s="28"/>
    </row>
    <row r="3" spans="1:14" ht="12" customHeight="1">
      <c r="A3" s="19"/>
      <c r="B3" s="19"/>
      <c r="C3" s="19" t="s">
        <v>6</v>
      </c>
      <c r="D3" s="19"/>
      <c r="E3" s="19"/>
      <c r="F3" s="19"/>
      <c r="G3" s="28"/>
      <c r="H3" s="28"/>
      <c r="I3" s="28"/>
      <c r="J3" s="28"/>
      <c r="K3" s="28"/>
      <c r="L3" s="28"/>
      <c r="M3" s="29"/>
      <c r="N3" s="28"/>
    </row>
    <row r="4" spans="1:14" ht="12" customHeight="1">
      <c r="A4" s="19"/>
      <c r="B4" s="19"/>
      <c r="C4" s="19"/>
      <c r="D4" s="19" t="s">
        <v>7</v>
      </c>
      <c r="E4" s="19"/>
      <c r="F4" s="19"/>
      <c r="G4" s="28"/>
      <c r="H4" s="28"/>
      <c r="I4" s="28"/>
      <c r="J4" s="28"/>
      <c r="K4" s="28"/>
      <c r="L4" s="28"/>
      <c r="M4" s="29"/>
      <c r="N4" s="28"/>
    </row>
    <row r="5" spans="1:14" ht="12" customHeight="1">
      <c r="A5" s="19"/>
      <c r="B5" s="19"/>
      <c r="C5" s="19"/>
      <c r="D5" s="19"/>
      <c r="E5" s="19" t="s">
        <v>8</v>
      </c>
      <c r="F5" s="19"/>
      <c r="G5" s="28">
        <v>6938.34</v>
      </c>
      <c r="H5" s="28">
        <v>4942.75</v>
      </c>
      <c r="I5" s="28">
        <v>8628.68</v>
      </c>
      <c r="J5" s="28">
        <v>8600</v>
      </c>
      <c r="K5" s="28">
        <v>2422.9699999999998</v>
      </c>
      <c r="L5" s="28"/>
      <c r="M5" s="29"/>
      <c r="N5" s="28"/>
    </row>
    <row r="6" spans="1:14" ht="12" customHeight="1">
      <c r="A6" s="19"/>
      <c r="B6" s="19"/>
      <c r="C6" s="19"/>
      <c r="D6" s="19"/>
      <c r="E6" s="19" t="s">
        <v>9</v>
      </c>
      <c r="F6" s="19"/>
      <c r="G6" s="28">
        <v>38063.96</v>
      </c>
      <c r="H6" s="28">
        <v>4729.0600000000004</v>
      </c>
      <c r="I6" s="28">
        <v>12116</v>
      </c>
      <c r="J6" s="28">
        <v>10163.77</v>
      </c>
      <c r="K6" s="28">
        <v>4363.67</v>
      </c>
      <c r="L6" s="28"/>
      <c r="M6" s="29"/>
      <c r="N6" s="28"/>
    </row>
    <row r="7" spans="1:14" ht="12" customHeight="1">
      <c r="A7" s="19"/>
      <c r="B7" s="19"/>
      <c r="C7" s="19"/>
      <c r="D7" s="19"/>
      <c r="E7" s="19" t="s">
        <v>10</v>
      </c>
      <c r="F7" s="19"/>
      <c r="G7" s="28">
        <v>430</v>
      </c>
      <c r="H7" s="28">
        <v>750</v>
      </c>
      <c r="I7" s="28">
        <v>350</v>
      </c>
      <c r="J7" s="28">
        <v>1088</v>
      </c>
      <c r="K7" s="28">
        <v>250</v>
      </c>
      <c r="L7" s="28"/>
      <c r="M7" s="29"/>
      <c r="N7" s="28"/>
    </row>
    <row r="8" spans="1:14" ht="12" customHeight="1">
      <c r="A8" s="19"/>
      <c r="B8" s="19"/>
      <c r="C8" s="19"/>
      <c r="D8" s="19" t="s">
        <v>11</v>
      </c>
      <c r="E8" s="19"/>
      <c r="F8" s="19"/>
      <c r="G8" s="28">
        <f>ROUND(SUM(G4:G7),5)</f>
        <v>45432.3</v>
      </c>
      <c r="H8" s="28">
        <f t="shared" ref="H8:K8" si="0">ROUND(SUM(H4:H7),5)</f>
        <v>10421.81</v>
      </c>
      <c r="I8" s="28">
        <f t="shared" si="0"/>
        <v>21094.68</v>
      </c>
      <c r="J8" s="28">
        <f t="shared" si="0"/>
        <v>19851.77</v>
      </c>
      <c r="K8" s="28">
        <f t="shared" si="0"/>
        <v>7036.64</v>
      </c>
      <c r="L8" s="28">
        <v>250000</v>
      </c>
      <c r="M8" s="29">
        <f>SUM(L8/N8)</f>
        <v>1</v>
      </c>
      <c r="N8" s="28">
        <v>250000</v>
      </c>
    </row>
    <row r="9" spans="1:14" ht="12" customHeight="1">
      <c r="A9" s="19"/>
      <c r="B9" s="19"/>
      <c r="C9" s="19"/>
      <c r="D9" s="19" t="s">
        <v>12</v>
      </c>
      <c r="E9" s="19"/>
      <c r="F9" s="19"/>
      <c r="G9" s="28"/>
      <c r="H9" s="28"/>
      <c r="I9" s="28"/>
      <c r="J9" s="28"/>
      <c r="K9" s="28"/>
      <c r="L9" s="28"/>
      <c r="M9" s="29"/>
      <c r="N9" s="28"/>
    </row>
    <row r="10" spans="1:14" ht="12" customHeight="1">
      <c r="A10" s="19"/>
      <c r="B10" s="19"/>
      <c r="C10" s="19"/>
      <c r="D10" s="19"/>
      <c r="E10" s="19" t="s">
        <v>104</v>
      </c>
      <c r="F10" s="19"/>
      <c r="G10" s="28"/>
      <c r="H10" s="28"/>
      <c r="I10" s="28"/>
      <c r="J10" s="28"/>
      <c r="K10" s="28"/>
      <c r="L10" s="28"/>
      <c r="M10" s="29"/>
      <c r="N10" s="28"/>
    </row>
    <row r="11" spans="1:14" ht="12" customHeight="1">
      <c r="A11" s="19"/>
      <c r="B11" s="19"/>
      <c r="C11" s="19"/>
      <c r="D11" s="19"/>
      <c r="E11" s="20"/>
      <c r="F11" s="19" t="s">
        <v>13</v>
      </c>
      <c r="G11" s="28">
        <v>0</v>
      </c>
      <c r="H11" s="28">
        <v>61188.5</v>
      </c>
      <c r="I11" s="28">
        <v>39946</v>
      </c>
      <c r="J11" s="28">
        <v>31846</v>
      </c>
      <c r="K11" s="28">
        <v>0</v>
      </c>
      <c r="L11" s="28">
        <v>189500</v>
      </c>
      <c r="M11" s="29">
        <f>SUM(L11/N11)</f>
        <v>1</v>
      </c>
      <c r="N11" s="28">
        <v>189500</v>
      </c>
    </row>
    <row r="12" spans="1:14" ht="12" customHeight="1">
      <c r="A12" s="19"/>
      <c r="B12" s="19"/>
      <c r="C12" s="19"/>
      <c r="D12" s="19"/>
      <c r="E12" s="20"/>
      <c r="F12" s="19" t="s">
        <v>14</v>
      </c>
      <c r="G12" s="28">
        <v>0</v>
      </c>
      <c r="H12" s="28">
        <v>7454</v>
      </c>
      <c r="I12" s="28">
        <v>5233</v>
      </c>
      <c r="J12" s="28">
        <v>3728</v>
      </c>
      <c r="K12" s="28">
        <v>4326.0600000000004</v>
      </c>
      <c r="L12" s="28">
        <v>30000</v>
      </c>
      <c r="M12" s="29">
        <f>SUM(L12/N12)</f>
        <v>1</v>
      </c>
      <c r="N12" s="28">
        <v>30000</v>
      </c>
    </row>
    <row r="13" spans="1:14" ht="12" customHeight="1">
      <c r="A13" s="19"/>
      <c r="B13" s="19"/>
      <c r="C13" s="19"/>
      <c r="D13" s="19"/>
      <c r="E13" s="19" t="s">
        <v>105</v>
      </c>
      <c r="F13" s="19"/>
      <c r="G13" s="28"/>
      <c r="H13" s="28"/>
      <c r="I13" s="28"/>
      <c r="J13" s="28"/>
      <c r="K13" s="28"/>
      <c r="L13" s="28"/>
      <c r="M13" s="29"/>
      <c r="N13" s="28"/>
    </row>
    <row r="14" spans="1:14" ht="12" customHeight="1">
      <c r="A14" s="19"/>
      <c r="B14" s="19"/>
      <c r="C14" s="19"/>
      <c r="D14" s="19"/>
      <c r="E14" s="19"/>
      <c r="F14" s="19" t="s">
        <v>106</v>
      </c>
      <c r="G14" s="28"/>
      <c r="H14" s="28"/>
      <c r="I14" s="28"/>
      <c r="J14" s="28"/>
      <c r="K14" s="28"/>
      <c r="L14" s="28"/>
      <c r="M14" s="29"/>
      <c r="N14" s="28"/>
    </row>
    <row r="15" spans="1:14" ht="12" customHeight="1">
      <c r="A15" s="19"/>
      <c r="B15" s="19"/>
      <c r="C15" s="19"/>
      <c r="D15" s="19"/>
      <c r="E15" s="19"/>
      <c r="F15" s="19" t="s">
        <v>107</v>
      </c>
      <c r="G15" s="28"/>
      <c r="H15" s="28"/>
      <c r="I15" s="28">
        <v>650</v>
      </c>
      <c r="J15" s="28">
        <v>1500</v>
      </c>
      <c r="K15" s="28"/>
      <c r="L15" s="28"/>
      <c r="M15" s="29"/>
      <c r="N15" s="28"/>
    </row>
    <row r="16" spans="1:14" ht="12" customHeight="1">
      <c r="A16" s="19"/>
      <c r="B16" s="19"/>
      <c r="C16" s="19"/>
      <c r="D16" s="19" t="s">
        <v>15</v>
      </c>
      <c r="E16" s="19"/>
      <c r="F16" s="19"/>
      <c r="G16" s="28">
        <f>ROUND(SUM(G11:G15),5)</f>
        <v>0</v>
      </c>
      <c r="H16" s="28">
        <f t="shared" ref="H16:K16" si="1">ROUND(SUM(H11:H15),5)</f>
        <v>68642.5</v>
      </c>
      <c r="I16" s="28">
        <f t="shared" si="1"/>
        <v>45829</v>
      </c>
      <c r="J16" s="28">
        <f t="shared" si="1"/>
        <v>37074</v>
      </c>
      <c r="K16" s="28">
        <f t="shared" si="1"/>
        <v>4326.0600000000004</v>
      </c>
      <c r="L16" s="28">
        <f>SUM(G16:K16)</f>
        <v>155871.56</v>
      </c>
      <c r="M16" s="29">
        <f>SUM(L16/N16)</f>
        <v>0.71012100227790431</v>
      </c>
      <c r="N16" s="28">
        <f>ROUND(SUM(N9:N12),5)</f>
        <v>219500</v>
      </c>
    </row>
    <row r="17" spans="1:14" ht="12" customHeight="1">
      <c r="A17" s="19"/>
      <c r="B17" s="19"/>
      <c r="C17" s="19"/>
      <c r="D17" s="19" t="s">
        <v>16</v>
      </c>
      <c r="E17" s="19"/>
      <c r="F17" s="19"/>
      <c r="G17" s="28"/>
      <c r="H17" s="28"/>
      <c r="I17" s="28"/>
      <c r="J17" s="28"/>
      <c r="K17" s="28"/>
      <c r="L17" s="28"/>
      <c r="M17" s="29"/>
      <c r="N17" s="28"/>
    </row>
    <row r="18" spans="1:14" ht="12" customHeight="1">
      <c r="A18" s="19"/>
      <c r="B18" s="19"/>
      <c r="C18" s="19"/>
      <c r="D18" s="19"/>
      <c r="E18" s="19" t="s">
        <v>17</v>
      </c>
      <c r="F18" s="19"/>
      <c r="G18" s="28">
        <v>93</v>
      </c>
      <c r="H18" s="28">
        <v>0</v>
      </c>
      <c r="I18" s="28">
        <v>0</v>
      </c>
      <c r="J18" s="28">
        <v>0</v>
      </c>
      <c r="K18" s="28">
        <v>0</v>
      </c>
      <c r="L18" s="28">
        <f t="shared" ref="L18:L19" si="2">SUM(G18:K18)</f>
        <v>93</v>
      </c>
      <c r="M18" s="29"/>
      <c r="N18" s="28"/>
    </row>
    <row r="19" spans="1:14" ht="12" customHeight="1">
      <c r="A19" s="19"/>
      <c r="B19" s="19"/>
      <c r="C19" s="19"/>
      <c r="D19" s="19" t="s">
        <v>19</v>
      </c>
      <c r="E19" s="19"/>
      <c r="F19" s="19"/>
      <c r="G19" s="28">
        <f>ROUND(SUM(G18:G18),5)</f>
        <v>93</v>
      </c>
      <c r="H19" s="28">
        <f t="shared" ref="H19:K19" si="3">ROUND(SUM(H18:H18),5)</f>
        <v>0</v>
      </c>
      <c r="I19" s="28">
        <f t="shared" si="3"/>
        <v>0</v>
      </c>
      <c r="J19" s="28">
        <f t="shared" si="3"/>
        <v>0</v>
      </c>
      <c r="K19" s="28">
        <f t="shared" si="3"/>
        <v>0</v>
      </c>
      <c r="L19" s="28">
        <f t="shared" si="2"/>
        <v>93</v>
      </c>
      <c r="M19" s="29"/>
      <c r="N19" s="28">
        <f>ROUND(SUM(N17:N18),5)</f>
        <v>0</v>
      </c>
    </row>
    <row r="20" spans="1:14" ht="12" customHeight="1">
      <c r="A20" s="19"/>
      <c r="B20" s="19"/>
      <c r="C20" s="19"/>
      <c r="D20" s="19" t="s">
        <v>20</v>
      </c>
      <c r="E20" s="19"/>
      <c r="F20" s="19"/>
      <c r="G20" s="28"/>
      <c r="H20" s="28"/>
      <c r="I20" s="28"/>
      <c r="J20" s="28"/>
      <c r="K20" s="28"/>
      <c r="L20" s="28"/>
      <c r="M20" s="29"/>
      <c r="N20" s="28"/>
    </row>
    <row r="21" spans="1:14" ht="12" customHeight="1">
      <c r="A21" s="19"/>
      <c r="B21" s="19"/>
      <c r="C21" s="19"/>
      <c r="D21" s="19"/>
      <c r="E21" s="19" t="s">
        <v>21</v>
      </c>
      <c r="F21" s="19"/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f t="shared" ref="L21:L23" si="4">SUM(G21:K21)</f>
        <v>0</v>
      </c>
      <c r="M21" s="29"/>
      <c r="N21" s="28"/>
    </row>
    <row r="22" spans="1:14" ht="12" customHeight="1">
      <c r="A22" s="19"/>
      <c r="B22" s="19"/>
      <c r="C22" s="19"/>
      <c r="D22" s="19"/>
      <c r="E22" s="19" t="s">
        <v>22</v>
      </c>
      <c r="F22" s="19"/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f t="shared" si="4"/>
        <v>0</v>
      </c>
      <c r="M22" s="29"/>
      <c r="N22" s="28">
        <v>5000.04</v>
      </c>
    </row>
    <row r="23" spans="1:14" ht="12" customHeight="1">
      <c r="A23" s="19"/>
      <c r="B23" s="19"/>
      <c r="C23" s="19"/>
      <c r="D23" s="19" t="s">
        <v>23</v>
      </c>
      <c r="E23" s="19"/>
      <c r="F23" s="19"/>
      <c r="G23" s="28">
        <f>ROUND(SUM(G21:G22),5)</f>
        <v>0</v>
      </c>
      <c r="H23" s="28">
        <f t="shared" ref="H23:K23" si="5">ROUND(SUM(H21:H22),5)</f>
        <v>0</v>
      </c>
      <c r="I23" s="28">
        <f t="shared" si="5"/>
        <v>0</v>
      </c>
      <c r="J23" s="28">
        <f t="shared" si="5"/>
        <v>0</v>
      </c>
      <c r="K23" s="28">
        <f t="shared" si="5"/>
        <v>0</v>
      </c>
      <c r="L23" s="28">
        <f t="shared" si="4"/>
        <v>0</v>
      </c>
      <c r="M23" s="29">
        <f>SUM(L23/N23)</f>
        <v>0</v>
      </c>
      <c r="N23" s="28">
        <f>ROUND(SUM(N20:N22),5)</f>
        <v>5000.04</v>
      </c>
    </row>
    <row r="24" spans="1:14" ht="12" customHeight="1">
      <c r="A24" s="19"/>
      <c r="B24" s="19"/>
      <c r="C24" s="19"/>
      <c r="D24" s="19" t="s">
        <v>24</v>
      </c>
      <c r="E24" s="19"/>
      <c r="F24" s="19"/>
      <c r="G24" s="28"/>
      <c r="H24" s="28"/>
      <c r="I24" s="28"/>
      <c r="J24" s="28"/>
      <c r="K24" s="28"/>
      <c r="L24" s="28"/>
      <c r="M24" s="29"/>
      <c r="N24" s="28"/>
    </row>
    <row r="25" spans="1:14" ht="12" customHeight="1">
      <c r="A25" s="19"/>
      <c r="B25" s="19"/>
      <c r="C25" s="19"/>
      <c r="D25" s="19"/>
      <c r="E25" s="19" t="s">
        <v>114</v>
      </c>
      <c r="F25" s="19"/>
      <c r="G25" s="28"/>
      <c r="H25" s="28"/>
      <c r="I25" s="28"/>
      <c r="J25" s="28">
        <v>578</v>
      </c>
      <c r="K25" s="28">
        <v>125</v>
      </c>
      <c r="L25" s="28">
        <f t="shared" ref="L25:L29" si="6">SUM(G25:K25)</f>
        <v>703</v>
      </c>
      <c r="M25" s="29"/>
      <c r="N25" s="28"/>
    </row>
    <row r="26" spans="1:14" ht="12" customHeight="1">
      <c r="A26" s="19"/>
      <c r="B26" s="19"/>
      <c r="C26" s="19"/>
      <c r="D26" s="19"/>
      <c r="E26" s="19" t="s">
        <v>25</v>
      </c>
      <c r="F26" s="19"/>
      <c r="G26" s="28">
        <v>2.34</v>
      </c>
      <c r="H26" s="28">
        <v>2.5</v>
      </c>
      <c r="I26" s="28">
        <v>23.72</v>
      </c>
      <c r="J26" s="28">
        <v>3.25</v>
      </c>
      <c r="K26" s="28">
        <v>6.78</v>
      </c>
      <c r="L26" s="28">
        <f t="shared" si="6"/>
        <v>38.589999999999996</v>
      </c>
      <c r="M26" s="29"/>
      <c r="N26" s="28"/>
    </row>
    <row r="27" spans="1:14" ht="12" customHeight="1">
      <c r="A27" s="19"/>
      <c r="B27" s="19"/>
      <c r="C27" s="19"/>
      <c r="D27" s="19"/>
      <c r="E27" s="19" t="s">
        <v>99</v>
      </c>
      <c r="F27" s="19"/>
      <c r="G27" s="28">
        <v>0</v>
      </c>
      <c r="H27" s="28">
        <v>0</v>
      </c>
      <c r="I27" s="28">
        <v>526.76</v>
      </c>
      <c r="J27" s="30">
        <v>8.3000000000000007</v>
      </c>
      <c r="K27" s="30">
        <v>160.4</v>
      </c>
      <c r="L27" s="28">
        <f t="shared" si="6"/>
        <v>695.45999999999992</v>
      </c>
      <c r="M27" s="29"/>
      <c r="N27" s="28"/>
    </row>
    <row r="28" spans="1:14" ht="12" customHeight="1">
      <c r="A28" s="19"/>
      <c r="B28" s="19"/>
      <c r="C28" s="19"/>
      <c r="D28" s="19"/>
      <c r="E28" s="19" t="s">
        <v>26</v>
      </c>
      <c r="F28" s="19"/>
      <c r="G28" s="28">
        <v>2430</v>
      </c>
      <c r="H28" s="28">
        <v>0</v>
      </c>
      <c r="I28" s="28">
        <v>972</v>
      </c>
      <c r="J28" s="28">
        <v>1458</v>
      </c>
      <c r="K28" s="28">
        <v>1587.6</v>
      </c>
      <c r="L28" s="28">
        <f t="shared" si="6"/>
        <v>6447.6</v>
      </c>
      <c r="M28" s="29"/>
      <c r="N28" s="28"/>
    </row>
    <row r="29" spans="1:14" ht="12" customHeight="1">
      <c r="A29" s="19"/>
      <c r="B29" s="19"/>
      <c r="C29" s="19"/>
      <c r="D29" s="19"/>
      <c r="E29" s="19" t="s">
        <v>112</v>
      </c>
      <c r="F29" s="19"/>
      <c r="G29" s="28"/>
      <c r="H29" s="28"/>
      <c r="I29" s="28"/>
      <c r="J29" s="28">
        <v>221726.4</v>
      </c>
      <c r="K29" s="28"/>
      <c r="L29" s="28">
        <f t="shared" si="6"/>
        <v>221726.4</v>
      </c>
      <c r="M29" s="29"/>
      <c r="N29" s="28"/>
    </row>
    <row r="30" spans="1:14" ht="12" customHeight="1">
      <c r="A30" s="19"/>
      <c r="B30" s="19"/>
      <c r="C30" s="19"/>
      <c r="D30" s="19"/>
      <c r="E30" s="19" t="s">
        <v>27</v>
      </c>
      <c r="F30" s="19"/>
      <c r="G30" s="28">
        <v>0</v>
      </c>
      <c r="H30" s="28">
        <v>398.27</v>
      </c>
      <c r="I30" s="28">
        <v>0</v>
      </c>
      <c r="J30" s="28">
        <v>0</v>
      </c>
      <c r="K30" s="28"/>
      <c r="L30" s="28">
        <f t="shared" ref="L30:L31" si="7">SUM(G30:K30)</f>
        <v>398.27</v>
      </c>
      <c r="M30" s="29"/>
      <c r="N30" s="28"/>
    </row>
    <row r="31" spans="1:14" ht="12" customHeight="1">
      <c r="A31" s="19"/>
      <c r="B31" s="19"/>
      <c r="C31" s="19"/>
      <c r="D31" s="19" t="s">
        <v>28</v>
      </c>
      <c r="E31" s="19"/>
      <c r="F31" s="19"/>
      <c r="G31" s="28">
        <f>ROUND(SUM(G25:G30),5)</f>
        <v>2432.34</v>
      </c>
      <c r="H31" s="28">
        <f t="shared" ref="H31:K31" si="8">ROUND(SUM(H25:H30),5)</f>
        <v>400.77</v>
      </c>
      <c r="I31" s="28">
        <f t="shared" si="8"/>
        <v>1522.48</v>
      </c>
      <c r="J31" s="28">
        <f t="shared" si="8"/>
        <v>223773.95</v>
      </c>
      <c r="K31" s="28">
        <f t="shared" si="8"/>
        <v>1879.78</v>
      </c>
      <c r="L31" s="28">
        <f t="shared" si="7"/>
        <v>230009.32</v>
      </c>
      <c r="M31" s="29"/>
      <c r="N31" s="28"/>
    </row>
    <row r="32" spans="1:14" ht="12" customHeight="1">
      <c r="A32" s="19"/>
      <c r="B32" s="19"/>
      <c r="C32" s="19"/>
      <c r="D32" s="19" t="s">
        <v>29</v>
      </c>
      <c r="E32" s="19"/>
      <c r="F32" s="19"/>
      <c r="G32" s="28"/>
      <c r="H32" s="28"/>
      <c r="I32" s="28"/>
      <c r="J32" s="28"/>
      <c r="K32" s="28"/>
      <c r="L32" s="28"/>
      <c r="M32" s="29"/>
      <c r="N32" s="28"/>
    </row>
    <row r="33" spans="1:14" ht="12" customHeight="1">
      <c r="A33" s="19"/>
      <c r="B33" s="19"/>
      <c r="C33" s="19"/>
      <c r="D33" s="19"/>
      <c r="E33" s="19" t="s">
        <v>31</v>
      </c>
      <c r="F33" s="19"/>
      <c r="G33" s="28">
        <v>3353.5</v>
      </c>
      <c r="H33" s="28">
        <v>1448.22</v>
      </c>
      <c r="I33" s="28">
        <v>4041.88</v>
      </c>
      <c r="J33" s="28">
        <v>2255.46</v>
      </c>
      <c r="K33" s="28">
        <v>1482.38</v>
      </c>
      <c r="L33" s="28">
        <f t="shared" ref="L33:L37" si="9">SUM(G33:K33)</f>
        <v>12581.440000000002</v>
      </c>
      <c r="M33" s="29"/>
      <c r="N33" s="28"/>
    </row>
    <row r="34" spans="1:14" ht="12" customHeight="1">
      <c r="A34" s="19"/>
      <c r="B34" s="19"/>
      <c r="C34" s="19"/>
      <c r="D34" s="19"/>
      <c r="E34" s="19" t="s">
        <v>32</v>
      </c>
      <c r="F34" s="19"/>
      <c r="G34" s="28">
        <v>11801.57</v>
      </c>
      <c r="H34" s="28">
        <v>21122.6</v>
      </c>
      <c r="I34" s="28">
        <v>9774.75</v>
      </c>
      <c r="J34" s="28">
        <v>6384.48</v>
      </c>
      <c r="K34" s="28">
        <v>4245.96</v>
      </c>
      <c r="L34" s="28">
        <f t="shared" si="9"/>
        <v>53329.359999999993</v>
      </c>
      <c r="M34" s="29"/>
      <c r="N34" s="28"/>
    </row>
    <row r="35" spans="1:14" ht="12" customHeight="1">
      <c r="A35" s="19"/>
      <c r="B35" s="19"/>
      <c r="C35" s="19"/>
      <c r="D35" s="19"/>
      <c r="E35" s="19" t="s">
        <v>33</v>
      </c>
      <c r="F35" s="19"/>
      <c r="G35" s="28">
        <v>0</v>
      </c>
      <c r="H35" s="28">
        <v>0</v>
      </c>
      <c r="I35" s="28">
        <v>0</v>
      </c>
      <c r="J35" s="28">
        <v>0</v>
      </c>
      <c r="K35" s="28"/>
      <c r="L35" s="28">
        <f t="shared" si="9"/>
        <v>0</v>
      </c>
      <c r="M35" s="29"/>
      <c r="N35" s="28">
        <v>192000</v>
      </c>
    </row>
    <row r="36" spans="1:14" ht="12" customHeight="1">
      <c r="A36" s="19"/>
      <c r="B36" s="19"/>
      <c r="C36" s="19"/>
      <c r="D36" s="19" t="s">
        <v>34</v>
      </c>
      <c r="E36" s="19"/>
      <c r="F36" s="19"/>
      <c r="G36" s="28">
        <f>ROUND(SUM(G33:G35),5)</f>
        <v>15155.07</v>
      </c>
      <c r="H36" s="28">
        <f t="shared" ref="H36:K36" si="10">ROUND(SUM(H33:H35),5)</f>
        <v>22570.82</v>
      </c>
      <c r="I36" s="28">
        <f t="shared" si="10"/>
        <v>13816.63</v>
      </c>
      <c r="J36" s="28">
        <f t="shared" si="10"/>
        <v>8639.94</v>
      </c>
      <c r="K36" s="28">
        <f t="shared" si="10"/>
        <v>5728.34</v>
      </c>
      <c r="L36" s="28">
        <f t="shared" si="9"/>
        <v>65910.8</v>
      </c>
      <c r="M36" s="29">
        <f>SUM(L36/N36)</f>
        <v>0.34328541666666668</v>
      </c>
      <c r="N36" s="28">
        <f>ROUND(SUM(N32:N35),5)</f>
        <v>192000</v>
      </c>
    </row>
    <row r="37" spans="1:14" ht="12" customHeight="1">
      <c r="A37" s="19"/>
      <c r="B37" s="19"/>
      <c r="C37" s="19" t="s">
        <v>35</v>
      </c>
      <c r="D37" s="19"/>
      <c r="E37" s="19"/>
      <c r="F37" s="19"/>
      <c r="G37" s="28">
        <f>ROUND(G8+G16+G19+G23+G31+G36,5)</f>
        <v>63112.71</v>
      </c>
      <c r="H37" s="28">
        <f t="shared" ref="H37:K37" si="11">ROUND(H8+H16+H19+H23+H31+H36,5)</f>
        <v>102035.9</v>
      </c>
      <c r="I37" s="28">
        <f t="shared" si="11"/>
        <v>82262.789999999994</v>
      </c>
      <c r="J37" s="28">
        <f t="shared" si="11"/>
        <v>289339.65999999997</v>
      </c>
      <c r="K37" s="28">
        <f t="shared" si="11"/>
        <v>18970.82</v>
      </c>
      <c r="L37" s="28">
        <f t="shared" si="9"/>
        <v>555721.87999999989</v>
      </c>
      <c r="M37" s="29">
        <f>SUM(L37/N37)</f>
        <v>0.83379121777697096</v>
      </c>
      <c r="N37" s="28">
        <f>ROUND(N3+N8+N16+N19+N23+N31+N36,5)</f>
        <v>666500.04</v>
      </c>
    </row>
    <row r="38" spans="1:14" ht="12" customHeight="1">
      <c r="A38" s="19"/>
      <c r="B38" s="19"/>
      <c r="C38" s="19" t="s">
        <v>36</v>
      </c>
      <c r="D38" s="19"/>
      <c r="E38" s="19"/>
      <c r="F38" s="19"/>
      <c r="G38" s="28"/>
      <c r="H38" s="28"/>
      <c r="I38" s="28"/>
      <c r="J38" s="28"/>
      <c r="K38" s="28"/>
      <c r="L38" s="28"/>
      <c r="M38" s="29"/>
      <c r="N38" s="28"/>
    </row>
    <row r="39" spans="1:14" ht="12" customHeight="1">
      <c r="A39" s="19"/>
      <c r="B39" s="19"/>
      <c r="C39" s="19"/>
      <c r="D39" s="19" t="s">
        <v>37</v>
      </c>
      <c r="E39" s="19"/>
      <c r="F39" s="19"/>
      <c r="G39" s="28"/>
      <c r="H39" s="28"/>
      <c r="I39" s="28"/>
      <c r="J39" s="28"/>
      <c r="K39" s="28"/>
      <c r="L39" s="28"/>
      <c r="M39" s="29"/>
      <c r="N39" s="28"/>
    </row>
    <row r="40" spans="1:14" ht="12" customHeight="1">
      <c r="A40" s="19"/>
      <c r="B40" s="19"/>
      <c r="C40" s="19"/>
      <c r="D40" s="19"/>
      <c r="E40" s="19" t="s">
        <v>38</v>
      </c>
      <c r="F40" s="19"/>
      <c r="G40" s="28"/>
      <c r="H40" s="28"/>
      <c r="I40" s="28"/>
      <c r="J40" s="28"/>
      <c r="K40" s="28"/>
      <c r="L40" s="28"/>
      <c r="M40" s="29"/>
      <c r="N40" s="28"/>
    </row>
    <row r="41" spans="1:14" ht="12" customHeight="1">
      <c r="A41" s="19"/>
      <c r="B41" s="19"/>
      <c r="C41" s="19"/>
      <c r="D41" s="19"/>
      <c r="E41" s="19"/>
      <c r="F41" s="19" t="s">
        <v>116</v>
      </c>
      <c r="G41" s="28">
        <v>0</v>
      </c>
      <c r="H41" s="28">
        <v>0</v>
      </c>
      <c r="I41" s="28">
        <v>605</v>
      </c>
      <c r="J41" s="28">
        <v>82.5</v>
      </c>
      <c r="K41" s="28">
        <v>106</v>
      </c>
      <c r="L41" s="28">
        <f t="shared" ref="L41:L49" si="12">SUM(G41:K41)</f>
        <v>793.5</v>
      </c>
      <c r="M41" s="29"/>
      <c r="N41" s="28"/>
    </row>
    <row r="42" spans="1:14" ht="12" customHeight="1">
      <c r="A42" s="19"/>
      <c r="B42" s="19"/>
      <c r="C42" s="19"/>
      <c r="D42" s="19"/>
      <c r="E42" s="19"/>
      <c r="F42" s="19" t="s">
        <v>117</v>
      </c>
      <c r="G42" s="28">
        <v>9291.36</v>
      </c>
      <c r="H42" s="28">
        <v>0</v>
      </c>
      <c r="I42" s="28">
        <v>17322.3</v>
      </c>
      <c r="J42" s="28">
        <v>1924</v>
      </c>
      <c r="K42" s="28">
        <v>7726</v>
      </c>
      <c r="L42" s="28">
        <f t="shared" si="12"/>
        <v>36263.660000000003</v>
      </c>
      <c r="M42" s="29"/>
      <c r="N42" s="28"/>
    </row>
    <row r="43" spans="1:14" ht="12" customHeight="1">
      <c r="A43" s="19"/>
      <c r="B43" s="19"/>
      <c r="C43" s="19"/>
      <c r="D43" s="19"/>
      <c r="E43" s="19" t="s">
        <v>40</v>
      </c>
      <c r="F43" s="19"/>
      <c r="G43" s="28">
        <f>ROUND(SUM(G40:G42),5)</f>
        <v>9291.36</v>
      </c>
      <c r="H43" s="28">
        <f t="shared" ref="H43:K43" si="13">ROUND(SUM(H40:H42),5)</f>
        <v>0</v>
      </c>
      <c r="I43" s="28">
        <f t="shared" si="13"/>
        <v>17927.3</v>
      </c>
      <c r="J43" s="28">
        <f t="shared" si="13"/>
        <v>2006.5</v>
      </c>
      <c r="K43" s="28">
        <f t="shared" si="13"/>
        <v>7832</v>
      </c>
      <c r="L43" s="28">
        <f t="shared" si="12"/>
        <v>37057.160000000003</v>
      </c>
      <c r="M43" s="29"/>
      <c r="N43" s="28"/>
    </row>
    <row r="44" spans="1:14" ht="12" customHeight="1">
      <c r="A44" s="19"/>
      <c r="B44" s="19"/>
      <c r="C44" s="19"/>
      <c r="D44" s="19"/>
      <c r="E44" s="19" t="s">
        <v>101</v>
      </c>
      <c r="F44" s="19"/>
      <c r="G44" s="28">
        <v>0</v>
      </c>
      <c r="H44" s="28">
        <v>0</v>
      </c>
      <c r="I44" s="28">
        <v>2000</v>
      </c>
      <c r="J44" s="28"/>
      <c r="K44" s="28"/>
      <c r="L44" s="28">
        <f t="shared" si="12"/>
        <v>2000</v>
      </c>
      <c r="M44" s="29"/>
      <c r="N44" s="28"/>
    </row>
    <row r="45" spans="1:14" ht="12" customHeight="1">
      <c r="A45" s="19"/>
      <c r="B45" s="19"/>
      <c r="C45" s="19"/>
      <c r="D45" s="19"/>
      <c r="E45" s="19" t="s">
        <v>102</v>
      </c>
      <c r="F45" s="19"/>
      <c r="G45" s="28">
        <v>0</v>
      </c>
      <c r="H45" s="28">
        <v>0</v>
      </c>
      <c r="I45" s="28">
        <v>7519</v>
      </c>
      <c r="J45" s="28"/>
      <c r="K45" s="28">
        <v>756</v>
      </c>
      <c r="L45" s="28">
        <f t="shared" si="12"/>
        <v>8275</v>
      </c>
      <c r="M45" s="29"/>
      <c r="N45" s="28"/>
    </row>
    <row r="46" spans="1:14" ht="12" customHeight="1">
      <c r="A46" s="19"/>
      <c r="B46" s="19"/>
      <c r="C46" s="19"/>
      <c r="D46" s="19"/>
      <c r="E46" s="19" t="s">
        <v>41</v>
      </c>
      <c r="F46" s="19"/>
      <c r="G46" s="28">
        <v>0</v>
      </c>
      <c r="H46" s="28">
        <v>985.91</v>
      </c>
      <c r="I46" s="28">
        <v>2840.3</v>
      </c>
      <c r="J46" s="28">
        <v>1136.24</v>
      </c>
      <c r="K46" s="28">
        <v>930.94</v>
      </c>
      <c r="L46" s="28">
        <f t="shared" si="12"/>
        <v>5893.3899999999994</v>
      </c>
      <c r="M46" s="29">
        <f>SUM(L46/N46)</f>
        <v>0.34105266203703699</v>
      </c>
      <c r="N46" s="28">
        <v>17280</v>
      </c>
    </row>
    <row r="47" spans="1:14" ht="12" customHeight="1">
      <c r="A47" s="19"/>
      <c r="B47" s="19"/>
      <c r="C47" s="19"/>
      <c r="D47" s="19"/>
      <c r="E47" s="19" t="s">
        <v>115</v>
      </c>
      <c r="F47" s="19"/>
      <c r="G47" s="28"/>
      <c r="H47" s="28"/>
      <c r="I47" s="28"/>
      <c r="J47" s="28"/>
      <c r="K47" s="28">
        <v>349</v>
      </c>
      <c r="L47" s="28">
        <f t="shared" si="12"/>
        <v>349</v>
      </c>
      <c r="M47" s="29"/>
      <c r="N47" s="28"/>
    </row>
    <row r="48" spans="1:14" ht="12" customHeight="1">
      <c r="A48" s="19"/>
      <c r="B48" s="19"/>
      <c r="C48" s="19"/>
      <c r="D48" s="19"/>
      <c r="E48" s="19" t="s">
        <v>42</v>
      </c>
      <c r="F48" s="19"/>
      <c r="G48" s="28">
        <v>0</v>
      </c>
      <c r="H48" s="28">
        <v>0</v>
      </c>
      <c r="I48" s="28">
        <v>139</v>
      </c>
      <c r="J48" s="28"/>
      <c r="K48" s="28"/>
      <c r="L48" s="28">
        <f t="shared" si="12"/>
        <v>139</v>
      </c>
      <c r="M48" s="29"/>
      <c r="N48" s="28">
        <v>10000.08</v>
      </c>
    </row>
    <row r="49" spans="1:14" ht="12" customHeight="1">
      <c r="A49" s="19"/>
      <c r="B49" s="19"/>
      <c r="C49" s="19"/>
      <c r="D49" s="19" t="s">
        <v>43</v>
      </c>
      <c r="E49" s="19"/>
      <c r="F49" s="19"/>
      <c r="G49" s="28">
        <f>ROUND(SUM(G43:G48),5)</f>
        <v>9291.36</v>
      </c>
      <c r="H49" s="28">
        <f t="shared" ref="H49:K49" si="14">ROUND(SUM(H43:H48),5)</f>
        <v>985.91</v>
      </c>
      <c r="I49" s="28">
        <f t="shared" si="14"/>
        <v>30425.599999999999</v>
      </c>
      <c r="J49" s="28">
        <f t="shared" si="14"/>
        <v>3142.74</v>
      </c>
      <c r="K49" s="28">
        <f t="shared" si="14"/>
        <v>9867.94</v>
      </c>
      <c r="L49" s="28">
        <f t="shared" si="12"/>
        <v>53713.549999999996</v>
      </c>
      <c r="M49" s="29">
        <f>SUM(L49/N49)</f>
        <v>1.9689660000997062</v>
      </c>
      <c r="N49" s="28">
        <f>ROUND(N39+SUM(N43:N48),5)</f>
        <v>27280.080000000002</v>
      </c>
    </row>
    <row r="50" spans="1:14" ht="12" customHeight="1">
      <c r="A50" s="19"/>
      <c r="B50" s="19"/>
      <c r="C50" s="19"/>
      <c r="D50" s="19" t="s">
        <v>44</v>
      </c>
      <c r="E50" s="19"/>
      <c r="F50" s="19"/>
      <c r="G50" s="28"/>
      <c r="H50" s="28"/>
      <c r="I50" s="28"/>
      <c r="J50" s="28"/>
      <c r="K50" s="28"/>
      <c r="L50" s="28"/>
      <c r="M50" s="29"/>
      <c r="N50" s="28"/>
    </row>
    <row r="51" spans="1:14" ht="12" customHeight="1">
      <c r="A51" s="19"/>
      <c r="B51" s="19"/>
      <c r="C51" s="19"/>
      <c r="D51" s="19"/>
      <c r="E51" s="19" t="s">
        <v>103</v>
      </c>
      <c r="F51" s="19"/>
      <c r="G51" s="28">
        <v>0</v>
      </c>
      <c r="H51" s="28">
        <v>0</v>
      </c>
      <c r="I51" s="28">
        <v>307</v>
      </c>
      <c r="J51" s="28"/>
      <c r="K51" s="28"/>
      <c r="L51" s="28">
        <f t="shared" ref="L51:L54" si="15">SUM(G51:K51)</f>
        <v>307</v>
      </c>
      <c r="M51" s="29"/>
      <c r="N51" s="28">
        <v>5000</v>
      </c>
    </row>
    <row r="52" spans="1:14" ht="12" customHeight="1">
      <c r="A52" s="19"/>
      <c r="B52" s="19"/>
      <c r="C52" s="19"/>
      <c r="D52" s="19"/>
      <c r="E52" s="19" t="s">
        <v>45</v>
      </c>
      <c r="F52" s="19"/>
      <c r="G52" s="28">
        <v>7726</v>
      </c>
      <c r="H52" s="28">
        <v>0</v>
      </c>
      <c r="I52" s="28">
        <v>2775.5</v>
      </c>
      <c r="J52" s="28"/>
      <c r="K52" s="28"/>
      <c r="L52" s="28">
        <f t="shared" si="15"/>
        <v>10501.5</v>
      </c>
      <c r="M52" s="29"/>
      <c r="N52" s="28">
        <v>5000</v>
      </c>
    </row>
    <row r="53" spans="1:14" ht="12" customHeight="1">
      <c r="A53" s="19"/>
      <c r="B53" s="19"/>
      <c r="C53" s="19"/>
      <c r="D53" s="19"/>
      <c r="E53" s="19" t="s">
        <v>46</v>
      </c>
      <c r="F53" s="19"/>
      <c r="G53" s="28">
        <v>785.45</v>
      </c>
      <c r="H53" s="28">
        <v>2940.12</v>
      </c>
      <c r="I53" s="28">
        <v>644.39</v>
      </c>
      <c r="J53" s="28">
        <v>2431.19</v>
      </c>
      <c r="K53" s="28">
        <v>640.4</v>
      </c>
      <c r="L53" s="28">
        <f t="shared" si="15"/>
        <v>7441.5499999999993</v>
      </c>
      <c r="M53" s="29">
        <f>SUM(L53/N53)</f>
        <v>0.7441490468076255</v>
      </c>
      <c r="N53" s="28">
        <v>10000.08</v>
      </c>
    </row>
    <row r="54" spans="1:14" ht="12" customHeight="1">
      <c r="A54" s="19"/>
      <c r="B54" s="19"/>
      <c r="C54" s="19"/>
      <c r="D54" s="19" t="s">
        <v>48</v>
      </c>
      <c r="E54" s="19"/>
      <c r="F54" s="19"/>
      <c r="G54" s="28">
        <f>ROUND(SUM(G51:G53),5)</f>
        <v>8511.4500000000007</v>
      </c>
      <c r="H54" s="28">
        <f t="shared" ref="H54:K54" si="16">ROUND(SUM(H51:H53),5)</f>
        <v>2940.12</v>
      </c>
      <c r="I54" s="28">
        <f t="shared" si="16"/>
        <v>3726.89</v>
      </c>
      <c r="J54" s="28">
        <f t="shared" si="16"/>
        <v>2431.19</v>
      </c>
      <c r="K54" s="28">
        <f t="shared" si="16"/>
        <v>640.4</v>
      </c>
      <c r="L54" s="28">
        <f t="shared" si="15"/>
        <v>18250.05</v>
      </c>
      <c r="M54" s="29">
        <f>SUM(L54/N54)</f>
        <v>0.91249885000459985</v>
      </c>
      <c r="N54" s="28">
        <f>ROUND(SUM(N50:N53),5)</f>
        <v>20000.080000000002</v>
      </c>
    </row>
    <row r="55" spans="1:14" ht="12" customHeight="1">
      <c r="A55" s="19"/>
      <c r="B55" s="19"/>
      <c r="C55" s="19"/>
      <c r="D55" s="19" t="s">
        <v>49</v>
      </c>
      <c r="E55" s="19"/>
      <c r="F55" s="19"/>
      <c r="G55" s="28"/>
      <c r="H55" s="28"/>
      <c r="I55" s="28"/>
      <c r="J55" s="28"/>
      <c r="K55" s="28"/>
      <c r="L55" s="28"/>
      <c r="M55" s="29"/>
      <c r="N55" s="28"/>
    </row>
    <row r="56" spans="1:14" ht="12" customHeight="1">
      <c r="A56" s="19"/>
      <c r="B56" s="19"/>
      <c r="C56" s="19"/>
      <c r="D56" s="19"/>
      <c r="E56" s="19" t="s">
        <v>50</v>
      </c>
      <c r="F56" s="19"/>
      <c r="G56" s="28">
        <v>315.7</v>
      </c>
      <c r="H56" s="28">
        <v>531</v>
      </c>
      <c r="I56" s="28">
        <v>1.83</v>
      </c>
      <c r="J56" s="28">
        <v>3.17</v>
      </c>
      <c r="K56" s="28">
        <v>495</v>
      </c>
      <c r="L56" s="28">
        <f t="shared" ref="L56:L67" si="17">SUM(G56:K56)</f>
        <v>1346.7</v>
      </c>
      <c r="M56" s="29"/>
      <c r="N56" s="28"/>
    </row>
    <row r="57" spans="1:14" ht="12" customHeight="1">
      <c r="A57" s="19"/>
      <c r="B57" s="19"/>
      <c r="C57" s="19"/>
      <c r="D57" s="19"/>
      <c r="E57" s="19" t="s">
        <v>51</v>
      </c>
      <c r="F57" s="19"/>
      <c r="G57" s="28">
        <v>119.19</v>
      </c>
      <c r="H57" s="28">
        <v>0</v>
      </c>
      <c r="I57" s="28">
        <v>171.02</v>
      </c>
      <c r="J57" s="28">
        <v>84.5</v>
      </c>
      <c r="K57" s="28">
        <v>2.76</v>
      </c>
      <c r="L57" s="28">
        <f t="shared" si="17"/>
        <v>377.47</v>
      </c>
      <c r="M57" s="29"/>
      <c r="N57" s="28"/>
    </row>
    <row r="58" spans="1:14" ht="12" customHeight="1">
      <c r="A58" s="19"/>
      <c r="B58" s="19"/>
      <c r="C58" s="19"/>
      <c r="D58" s="19"/>
      <c r="E58" s="19" t="s">
        <v>52</v>
      </c>
      <c r="F58" s="19"/>
      <c r="G58" s="28">
        <v>36</v>
      </c>
      <c r="H58" s="28">
        <v>0</v>
      </c>
      <c r="I58" s="28">
        <v>36</v>
      </c>
      <c r="J58" s="28"/>
      <c r="K58" s="28">
        <v>40</v>
      </c>
      <c r="L58" s="28">
        <f t="shared" si="17"/>
        <v>112</v>
      </c>
      <c r="M58" s="29"/>
      <c r="N58" s="28"/>
    </row>
    <row r="59" spans="1:14" ht="12" customHeight="1">
      <c r="A59" s="19"/>
      <c r="B59" s="19"/>
      <c r="C59" s="19"/>
      <c r="D59" s="19"/>
      <c r="E59" s="19" t="s">
        <v>53</v>
      </c>
      <c r="F59" s="19"/>
      <c r="G59" s="28">
        <v>552.32000000000005</v>
      </c>
      <c r="H59" s="28">
        <v>0</v>
      </c>
      <c r="I59" s="28">
        <v>0</v>
      </c>
      <c r="J59" s="28"/>
      <c r="K59" s="28"/>
      <c r="L59" s="28">
        <f t="shared" si="17"/>
        <v>552.32000000000005</v>
      </c>
      <c r="M59" s="29"/>
      <c r="N59" s="28"/>
    </row>
    <row r="60" spans="1:14" ht="12" customHeight="1">
      <c r="A60" s="19"/>
      <c r="B60" s="19"/>
      <c r="C60" s="19"/>
      <c r="D60" s="19"/>
      <c r="E60" s="19" t="s">
        <v>54</v>
      </c>
      <c r="F60" s="19"/>
      <c r="G60" s="28">
        <v>622.96</v>
      </c>
      <c r="H60" s="28">
        <v>736.14</v>
      </c>
      <c r="I60" s="28">
        <v>1145.56</v>
      </c>
      <c r="J60" s="28">
        <v>713.97</v>
      </c>
      <c r="K60" s="28">
        <v>995.96</v>
      </c>
      <c r="L60" s="28">
        <f t="shared" si="17"/>
        <v>4214.59</v>
      </c>
      <c r="M60" s="29"/>
      <c r="N60" s="28"/>
    </row>
    <row r="61" spans="1:14" ht="12" customHeight="1">
      <c r="A61" s="19"/>
      <c r="B61" s="19"/>
      <c r="C61" s="19"/>
      <c r="D61" s="19"/>
      <c r="E61" s="19" t="s">
        <v>55</v>
      </c>
      <c r="F61" s="19"/>
      <c r="G61" s="28">
        <v>270</v>
      </c>
      <c r="H61" s="28">
        <v>0</v>
      </c>
      <c r="I61" s="28">
        <v>600</v>
      </c>
      <c r="J61" s="28"/>
      <c r="K61" s="28">
        <v>227.61</v>
      </c>
      <c r="L61" s="28">
        <f t="shared" si="17"/>
        <v>1097.6100000000001</v>
      </c>
      <c r="M61" s="29"/>
      <c r="N61" s="28"/>
    </row>
    <row r="62" spans="1:14" ht="12" customHeight="1">
      <c r="A62" s="19"/>
      <c r="B62" s="19"/>
      <c r="C62" s="19"/>
      <c r="D62" s="19"/>
      <c r="E62" s="19" t="s">
        <v>56</v>
      </c>
      <c r="F62" s="19"/>
      <c r="G62" s="28">
        <v>470</v>
      </c>
      <c r="H62" s="28">
        <v>0</v>
      </c>
      <c r="I62" s="28">
        <v>25</v>
      </c>
      <c r="J62" s="28">
        <v>75</v>
      </c>
      <c r="K62" s="28"/>
      <c r="L62" s="28">
        <f t="shared" si="17"/>
        <v>570</v>
      </c>
      <c r="M62" s="29"/>
      <c r="N62" s="28"/>
    </row>
    <row r="63" spans="1:14" ht="12" customHeight="1">
      <c r="A63" s="19"/>
      <c r="B63" s="19"/>
      <c r="C63" s="19"/>
      <c r="D63" s="19"/>
      <c r="E63" s="19" t="s">
        <v>57</v>
      </c>
      <c r="F63" s="19"/>
      <c r="G63" s="28">
        <v>140.04</v>
      </c>
      <c r="H63" s="28">
        <v>24.01</v>
      </c>
      <c r="I63" s="28">
        <v>262.83999999999997</v>
      </c>
      <c r="J63" s="28"/>
      <c r="K63" s="28">
        <v>14.76</v>
      </c>
      <c r="L63" s="28">
        <f t="shared" si="17"/>
        <v>441.65</v>
      </c>
      <c r="M63" s="29"/>
      <c r="N63" s="28"/>
    </row>
    <row r="64" spans="1:14" ht="12" customHeight="1">
      <c r="A64" s="19"/>
      <c r="B64" s="19"/>
      <c r="C64" s="19"/>
      <c r="D64" s="19"/>
      <c r="E64" s="19" t="s">
        <v>58</v>
      </c>
      <c r="F64" s="19"/>
      <c r="G64" s="28">
        <v>0</v>
      </c>
      <c r="H64" s="28">
        <v>473.7</v>
      </c>
      <c r="I64" s="28">
        <v>0</v>
      </c>
      <c r="J64" s="28"/>
      <c r="K64" s="28"/>
      <c r="L64" s="28">
        <f t="shared" si="17"/>
        <v>473.7</v>
      </c>
      <c r="M64" s="29"/>
      <c r="N64" s="28"/>
    </row>
    <row r="65" spans="1:14" ht="12" customHeight="1">
      <c r="A65" s="19"/>
      <c r="B65" s="19"/>
      <c r="C65" s="19"/>
      <c r="D65" s="19"/>
      <c r="E65" s="19" t="s">
        <v>59</v>
      </c>
      <c r="F65" s="19"/>
      <c r="G65" s="28">
        <v>885</v>
      </c>
      <c r="H65" s="28">
        <v>0</v>
      </c>
      <c r="I65" s="28">
        <v>7044.9</v>
      </c>
      <c r="J65" s="28">
        <v>714</v>
      </c>
      <c r="K65" s="28">
        <v>2386.9</v>
      </c>
      <c r="L65" s="28">
        <f t="shared" si="17"/>
        <v>11030.8</v>
      </c>
      <c r="M65" s="29">
        <f>SUM(L65/N65)</f>
        <v>2.2061423508611928</v>
      </c>
      <c r="N65" s="28">
        <v>5000.04</v>
      </c>
    </row>
    <row r="66" spans="1:14" ht="12" customHeight="1">
      <c r="A66" s="19"/>
      <c r="B66" s="19"/>
      <c r="C66" s="19"/>
      <c r="D66" s="19"/>
      <c r="E66" s="19" t="s">
        <v>98</v>
      </c>
      <c r="F66" s="19"/>
      <c r="G66" s="28">
        <v>0</v>
      </c>
      <c r="H66" s="28">
        <v>90</v>
      </c>
      <c r="I66" s="28">
        <v>20</v>
      </c>
      <c r="J66" s="28">
        <v>140</v>
      </c>
      <c r="K66" s="28">
        <v>30</v>
      </c>
      <c r="L66" s="28">
        <f t="shared" si="17"/>
        <v>280</v>
      </c>
      <c r="M66" s="29"/>
      <c r="N66" s="28"/>
    </row>
    <row r="67" spans="1:14" ht="12" customHeight="1">
      <c r="A67" s="19"/>
      <c r="B67" s="19"/>
      <c r="C67" s="19"/>
      <c r="D67" s="19"/>
      <c r="E67" s="19" t="s">
        <v>60</v>
      </c>
      <c r="F67" s="19"/>
      <c r="G67" s="28">
        <v>3500</v>
      </c>
      <c r="H67" s="28">
        <v>315</v>
      </c>
      <c r="I67" s="28">
        <v>1080</v>
      </c>
      <c r="J67" s="28"/>
      <c r="K67" s="28"/>
      <c r="L67" s="28">
        <f t="shared" si="17"/>
        <v>4895</v>
      </c>
      <c r="M67" s="29"/>
      <c r="N67" s="28"/>
    </row>
    <row r="68" spans="1:14" ht="12" customHeight="1">
      <c r="A68" s="19"/>
      <c r="B68" s="19"/>
      <c r="C68" s="19"/>
      <c r="D68" s="19"/>
      <c r="E68" s="19" t="s">
        <v>61</v>
      </c>
      <c r="F68" s="19"/>
      <c r="G68" s="28"/>
      <c r="H68" s="28"/>
      <c r="I68" s="28"/>
      <c r="J68" s="28"/>
      <c r="K68" s="28"/>
      <c r="L68" s="28"/>
      <c r="N68" s="28"/>
    </row>
    <row r="69" spans="1:14" ht="12" customHeight="1">
      <c r="A69" s="19"/>
      <c r="B69" s="19"/>
      <c r="C69" s="19"/>
      <c r="D69" s="19"/>
      <c r="E69" s="19"/>
      <c r="F69" s="19" t="s">
        <v>94</v>
      </c>
      <c r="G69" s="28">
        <v>1131.4000000000001</v>
      </c>
      <c r="H69" s="28">
        <v>0</v>
      </c>
      <c r="I69" s="28">
        <v>1219.03</v>
      </c>
      <c r="J69" s="28">
        <v>79.709999999999994</v>
      </c>
      <c r="K69" s="28">
        <v>811.45</v>
      </c>
      <c r="L69" s="28">
        <f t="shared" ref="L69:L75" si="18">SUM(G69:K69)</f>
        <v>3241.59</v>
      </c>
      <c r="M69" s="29"/>
      <c r="N69" s="28"/>
    </row>
    <row r="70" spans="1:14" ht="12" customHeight="1">
      <c r="A70" s="19"/>
      <c r="B70" s="19"/>
      <c r="C70" s="19"/>
      <c r="D70" s="19"/>
      <c r="E70" s="19"/>
      <c r="F70" s="19" t="s">
        <v>95</v>
      </c>
      <c r="G70" s="28">
        <v>545.51</v>
      </c>
      <c r="H70" s="28">
        <v>664.88</v>
      </c>
      <c r="I70" s="28">
        <v>912.53</v>
      </c>
      <c r="J70" s="28">
        <v>664.36</v>
      </c>
      <c r="K70" s="28">
        <v>660.77</v>
      </c>
      <c r="L70" s="28">
        <f t="shared" si="18"/>
        <v>3448.05</v>
      </c>
      <c r="M70" s="29"/>
      <c r="N70" s="28"/>
    </row>
    <row r="71" spans="1:14" ht="12" customHeight="1">
      <c r="A71" s="19"/>
      <c r="B71" s="19"/>
      <c r="C71" s="19"/>
      <c r="D71" s="19"/>
      <c r="E71" s="19" t="s">
        <v>96</v>
      </c>
      <c r="F71" s="19"/>
      <c r="G71" s="28">
        <f>ROUND(SUM(G69:G70),5)</f>
        <v>1676.91</v>
      </c>
      <c r="H71" s="28">
        <f t="shared" ref="H71:K71" si="19">ROUND(SUM(H69:H70),5)</f>
        <v>664.88</v>
      </c>
      <c r="I71" s="28">
        <f t="shared" si="19"/>
        <v>2131.56</v>
      </c>
      <c r="J71" s="28">
        <f t="shared" si="19"/>
        <v>744.07</v>
      </c>
      <c r="K71" s="28">
        <f t="shared" si="19"/>
        <v>1472.22</v>
      </c>
      <c r="L71" s="28">
        <f t="shared" si="18"/>
        <v>6689.64</v>
      </c>
      <c r="M71" s="29">
        <f>SUM(L71/N71)</f>
        <v>1.11494</v>
      </c>
      <c r="N71" s="28">
        <v>6000</v>
      </c>
    </row>
    <row r="72" spans="1:14" ht="12" customHeight="1">
      <c r="A72" s="19"/>
      <c r="B72" s="19"/>
      <c r="C72" s="19"/>
      <c r="D72" s="19"/>
      <c r="E72" s="19" t="s">
        <v>62</v>
      </c>
      <c r="F72" s="19"/>
      <c r="G72" s="28">
        <v>0</v>
      </c>
      <c r="H72" s="28">
        <v>0</v>
      </c>
      <c r="I72" s="28">
        <v>0</v>
      </c>
      <c r="J72" s="28">
        <v>0</v>
      </c>
      <c r="K72" s="28"/>
      <c r="L72" s="28">
        <f t="shared" si="18"/>
        <v>0</v>
      </c>
      <c r="M72" s="29"/>
      <c r="N72" s="28">
        <v>3000</v>
      </c>
    </row>
    <row r="73" spans="1:14" ht="12" customHeight="1">
      <c r="A73" s="19"/>
      <c r="B73" s="19"/>
      <c r="C73" s="19"/>
      <c r="D73" s="19"/>
      <c r="E73" s="19" t="s">
        <v>63</v>
      </c>
      <c r="F73" s="19"/>
      <c r="G73" s="28">
        <v>10.7</v>
      </c>
      <c r="H73" s="28">
        <v>23.9</v>
      </c>
      <c r="I73" s="28">
        <v>136.6</v>
      </c>
      <c r="J73" s="28">
        <v>198.77</v>
      </c>
      <c r="K73" s="28">
        <v>136.09</v>
      </c>
      <c r="L73" s="28">
        <f t="shared" si="18"/>
        <v>506.06000000000006</v>
      </c>
      <c r="M73" s="29">
        <f>SUM(L73/N73)</f>
        <v>0.25252495009980042</v>
      </c>
      <c r="N73" s="28">
        <v>2004</v>
      </c>
    </row>
    <row r="74" spans="1:14" ht="12" customHeight="1">
      <c r="A74" s="19"/>
      <c r="B74" s="19"/>
      <c r="C74" s="19"/>
      <c r="D74" s="19"/>
      <c r="E74" s="19" t="s">
        <v>64</v>
      </c>
      <c r="F74" s="19"/>
      <c r="G74" s="28">
        <v>1069.95</v>
      </c>
      <c r="H74" s="28">
        <v>125.9</v>
      </c>
      <c r="I74" s="28">
        <v>608.45000000000005</v>
      </c>
      <c r="J74" s="28">
        <v>591.45000000000005</v>
      </c>
      <c r="K74" s="28">
        <v>1660.62</v>
      </c>
      <c r="L74" s="28">
        <f t="shared" si="18"/>
        <v>4056.37</v>
      </c>
      <c r="M74" s="29">
        <f>SUM(L74/N74)</f>
        <v>0.50679285357321335</v>
      </c>
      <c r="N74" s="28">
        <v>8004</v>
      </c>
    </row>
    <row r="75" spans="1:14" ht="12" customHeight="1">
      <c r="A75" s="19"/>
      <c r="B75" s="19"/>
      <c r="C75" s="19"/>
      <c r="D75" s="19"/>
      <c r="E75" s="19" t="s">
        <v>65</v>
      </c>
      <c r="F75" s="19"/>
      <c r="G75" s="28">
        <v>115.12</v>
      </c>
      <c r="H75" s="28">
        <v>0</v>
      </c>
      <c r="I75" s="28">
        <v>207</v>
      </c>
      <c r="J75" s="28"/>
      <c r="K75" s="28"/>
      <c r="L75" s="28">
        <f t="shared" si="18"/>
        <v>322.12</v>
      </c>
      <c r="M75" s="29"/>
      <c r="N75" s="28"/>
    </row>
    <row r="76" spans="1:14" ht="12" customHeight="1">
      <c r="A76" s="19"/>
      <c r="B76" s="19"/>
      <c r="C76" s="19"/>
      <c r="D76" s="19"/>
      <c r="E76" s="19" t="s">
        <v>66</v>
      </c>
      <c r="F76" s="19"/>
      <c r="G76" s="28"/>
      <c r="H76" s="28"/>
      <c r="I76" s="28"/>
      <c r="J76" s="28"/>
      <c r="K76" s="28"/>
      <c r="L76" s="28"/>
      <c r="M76" s="29"/>
      <c r="N76" s="28"/>
    </row>
    <row r="77" spans="1:14" ht="12" customHeight="1">
      <c r="A77" s="19"/>
      <c r="B77" s="19"/>
      <c r="C77" s="19"/>
      <c r="D77" s="19"/>
      <c r="E77" s="19"/>
      <c r="F77" s="19" t="s">
        <v>67</v>
      </c>
      <c r="G77" s="28">
        <v>912.29</v>
      </c>
      <c r="H77" s="28">
        <v>1180.99</v>
      </c>
      <c r="I77" s="28">
        <v>944.47</v>
      </c>
      <c r="J77" s="28">
        <v>846.35</v>
      </c>
      <c r="K77" s="28">
        <v>896.83</v>
      </c>
      <c r="L77" s="28">
        <f t="shared" ref="L77:L82" si="20">SUM(G77:K77)</f>
        <v>4780.93</v>
      </c>
      <c r="M77" s="29">
        <f>SUM(L77/N77)</f>
        <v>0.6640180555555556</v>
      </c>
      <c r="N77" s="28">
        <v>7200</v>
      </c>
    </row>
    <row r="78" spans="1:14" ht="12" customHeight="1">
      <c r="A78" s="19"/>
      <c r="B78" s="19"/>
      <c r="C78" s="19"/>
      <c r="D78" s="19"/>
      <c r="E78" s="19"/>
      <c r="F78" s="19" t="s">
        <v>68</v>
      </c>
      <c r="G78" s="28">
        <v>88</v>
      </c>
      <c r="H78" s="28">
        <v>0</v>
      </c>
      <c r="I78" s="28">
        <v>0</v>
      </c>
      <c r="J78" s="28">
        <v>176</v>
      </c>
      <c r="K78" s="28"/>
      <c r="L78" s="28">
        <f t="shared" si="20"/>
        <v>264</v>
      </c>
      <c r="M78" s="29"/>
      <c r="N78" s="28">
        <v>2004</v>
      </c>
    </row>
    <row r="79" spans="1:14" ht="12" customHeight="1">
      <c r="A79" s="19"/>
      <c r="B79" s="19"/>
      <c r="C79" s="19"/>
      <c r="D79" s="19"/>
      <c r="E79" s="19"/>
      <c r="F79" s="19" t="s">
        <v>69</v>
      </c>
      <c r="G79" s="28">
        <v>0</v>
      </c>
      <c r="H79" s="28">
        <v>2881.19</v>
      </c>
      <c r="I79" s="28">
        <v>1000.18</v>
      </c>
      <c r="J79" s="28">
        <v>1796.29</v>
      </c>
      <c r="K79" s="28"/>
      <c r="L79" s="28">
        <f t="shared" si="20"/>
        <v>5677.66</v>
      </c>
      <c r="M79" s="29">
        <f>SUM(L79/N79)</f>
        <v>0.56776145790833676</v>
      </c>
      <c r="N79" s="28">
        <v>10000.08</v>
      </c>
    </row>
    <row r="80" spans="1:14" ht="12" customHeight="1">
      <c r="A80" s="19"/>
      <c r="B80" s="19"/>
      <c r="C80" s="19"/>
      <c r="D80" s="19"/>
      <c r="E80" s="19"/>
      <c r="F80" s="19" t="s">
        <v>70</v>
      </c>
      <c r="G80" s="28">
        <v>393.03</v>
      </c>
      <c r="H80" s="28">
        <v>367.86</v>
      </c>
      <c r="I80" s="28">
        <v>683.2</v>
      </c>
      <c r="J80" s="28">
        <v>594.77</v>
      </c>
      <c r="K80" s="28">
        <v>702.31</v>
      </c>
      <c r="L80" s="28">
        <f t="shared" si="20"/>
        <v>2741.17</v>
      </c>
      <c r="M80" s="29">
        <f>SUM(L80/N80)</f>
        <v>0.44183913604126374</v>
      </c>
      <c r="N80" s="28">
        <v>6204</v>
      </c>
    </row>
    <row r="81" spans="1:14" ht="12" customHeight="1">
      <c r="A81" s="19"/>
      <c r="B81" s="19"/>
      <c r="C81" s="19"/>
      <c r="D81" s="19"/>
      <c r="E81" s="19" t="s">
        <v>71</v>
      </c>
      <c r="F81" s="19"/>
      <c r="G81" s="28">
        <f>ROUND(SUM(G77:G80),5)</f>
        <v>1393.32</v>
      </c>
      <c r="H81" s="28">
        <f t="shared" ref="H81:K81" si="21">ROUND(SUM(H77:H80),5)</f>
        <v>4430.04</v>
      </c>
      <c r="I81" s="28">
        <f t="shared" si="21"/>
        <v>2627.85</v>
      </c>
      <c r="J81" s="28">
        <f t="shared" si="21"/>
        <v>3413.41</v>
      </c>
      <c r="K81" s="28">
        <f t="shared" si="21"/>
        <v>1599.14</v>
      </c>
      <c r="L81" s="28">
        <f t="shared" si="20"/>
        <v>13463.759999999998</v>
      </c>
      <c r="M81" s="29">
        <f>SUM(L81/N81)</f>
        <v>0.52990072449394043</v>
      </c>
      <c r="N81" s="28">
        <f>ROUND(SUM(N76:N80),5)</f>
        <v>25408.080000000002</v>
      </c>
    </row>
    <row r="82" spans="1:14" ht="12" customHeight="1">
      <c r="A82" s="19"/>
      <c r="B82" s="19"/>
      <c r="C82" s="19"/>
      <c r="D82" s="19" t="s">
        <v>73</v>
      </c>
      <c r="E82" s="19"/>
      <c r="F82" s="19"/>
      <c r="G82" s="28">
        <f>ROUND(SUM(G71:G75)+SUM(G81:G81)+SUM(G56:G67),5)</f>
        <v>11177.21</v>
      </c>
      <c r="H82" s="28">
        <f t="shared" ref="H82:K82" si="22">ROUND(SUM(H71:H75)+SUM(H81:H81)+SUM(H56:H67),5)</f>
        <v>7414.57</v>
      </c>
      <c r="I82" s="28">
        <f t="shared" si="22"/>
        <v>16098.61</v>
      </c>
      <c r="J82" s="28">
        <f t="shared" si="22"/>
        <v>6678.34</v>
      </c>
      <c r="K82" s="28">
        <f t="shared" si="22"/>
        <v>9061.06</v>
      </c>
      <c r="L82" s="28">
        <f t="shared" si="20"/>
        <v>50429.789999999994</v>
      </c>
      <c r="M82" s="29">
        <f>SUM(L82/N82)</f>
        <v>1.0205129419306895</v>
      </c>
      <c r="N82" s="28">
        <f>ROUND(SUM(N55:N75)+SUM(N81:N81),5)</f>
        <v>49416.12</v>
      </c>
    </row>
    <row r="83" spans="1:14" ht="12" customHeight="1">
      <c r="A83" s="19"/>
      <c r="B83" s="19"/>
      <c r="C83" s="19"/>
      <c r="D83" s="19" t="s">
        <v>74</v>
      </c>
      <c r="E83" s="19"/>
      <c r="F83" s="19"/>
      <c r="G83" s="28"/>
      <c r="H83" s="28"/>
      <c r="I83" s="28"/>
      <c r="J83" s="28"/>
      <c r="K83" s="28"/>
      <c r="L83" s="28"/>
      <c r="M83" s="29"/>
      <c r="N83" s="28"/>
    </row>
    <row r="84" spans="1:14" ht="12" customHeight="1">
      <c r="A84" s="19"/>
      <c r="B84" s="19"/>
      <c r="C84" s="19"/>
      <c r="D84" s="19"/>
      <c r="E84" s="19" t="s">
        <v>75</v>
      </c>
      <c r="F84" s="19"/>
      <c r="G84" s="28">
        <v>113.25</v>
      </c>
      <c r="H84" s="28">
        <v>113.25</v>
      </c>
      <c r="I84" s="28">
        <v>25</v>
      </c>
      <c r="J84" s="28">
        <v>113.25</v>
      </c>
      <c r="K84" s="28">
        <v>138.25</v>
      </c>
      <c r="L84" s="28">
        <f t="shared" ref="L84:L85" si="23">SUM(G84:K84)</f>
        <v>503</v>
      </c>
      <c r="M84" s="29">
        <f>SUM(L84/N84)</f>
        <v>0.33533333333333332</v>
      </c>
      <c r="N84" s="28">
        <v>1500</v>
      </c>
    </row>
    <row r="85" spans="1:14" ht="12" customHeight="1">
      <c r="A85" s="19"/>
      <c r="B85" s="19"/>
      <c r="C85" s="19"/>
      <c r="D85" s="19"/>
      <c r="E85" s="19" t="s">
        <v>113</v>
      </c>
      <c r="F85" s="19"/>
      <c r="G85" s="28"/>
      <c r="H85" s="28"/>
      <c r="I85" s="28"/>
      <c r="J85" s="28">
        <v>47.9</v>
      </c>
      <c r="K85" s="28"/>
      <c r="L85" s="28">
        <f t="shared" si="23"/>
        <v>47.9</v>
      </c>
      <c r="M85" s="29"/>
      <c r="N85" s="28"/>
    </row>
    <row r="86" spans="1:14" ht="12" customHeight="1">
      <c r="A86" s="19"/>
      <c r="B86" s="19"/>
      <c r="C86" s="19"/>
      <c r="D86" s="19"/>
      <c r="E86" s="19" t="s">
        <v>76</v>
      </c>
      <c r="F86" s="19"/>
      <c r="G86" s="28">
        <v>3451.86</v>
      </c>
      <c r="H86" s="28">
        <v>4985.49</v>
      </c>
      <c r="I86" s="28">
        <v>3372.12</v>
      </c>
      <c r="J86" s="28">
        <v>5146.79</v>
      </c>
      <c r="K86" s="28">
        <v>3160.57</v>
      </c>
      <c r="L86" s="28">
        <f t="shared" ref="L86:L98" si="24">SUM(G86:K86)</f>
        <v>20116.830000000002</v>
      </c>
      <c r="M86" s="29">
        <f>SUM(L86/N86)</f>
        <v>0.27837969113251415</v>
      </c>
      <c r="N86" s="28">
        <v>72264</v>
      </c>
    </row>
    <row r="87" spans="1:14" ht="12" customHeight="1">
      <c r="A87" s="19"/>
      <c r="B87" s="19"/>
      <c r="C87" s="19"/>
      <c r="D87" s="19"/>
      <c r="E87" s="19" t="s">
        <v>77</v>
      </c>
      <c r="F87" s="19"/>
      <c r="G87" s="28">
        <v>14.32</v>
      </c>
      <c r="H87" s="28">
        <v>46</v>
      </c>
      <c r="I87" s="28">
        <v>32.9</v>
      </c>
      <c r="J87" s="28">
        <v>18.32</v>
      </c>
      <c r="K87" s="28">
        <v>16.850000000000001</v>
      </c>
      <c r="L87" s="28">
        <f t="shared" si="24"/>
        <v>128.38999999999999</v>
      </c>
      <c r="M87" s="29"/>
      <c r="N87" s="28"/>
    </row>
    <row r="88" spans="1:14" ht="12" customHeight="1">
      <c r="A88" s="19"/>
      <c r="B88" s="19"/>
      <c r="C88" s="19"/>
      <c r="D88" s="19"/>
      <c r="E88" s="19" t="s">
        <v>78</v>
      </c>
      <c r="F88" s="19"/>
      <c r="G88" s="28">
        <v>636.24</v>
      </c>
      <c r="H88" s="28">
        <v>375.29</v>
      </c>
      <c r="I88" s="28">
        <v>391.08</v>
      </c>
      <c r="J88" s="28">
        <v>672.81</v>
      </c>
      <c r="K88" s="28">
        <v>413.12</v>
      </c>
      <c r="L88" s="28">
        <f t="shared" si="24"/>
        <v>2488.54</v>
      </c>
      <c r="M88" s="29"/>
      <c r="N88" s="28"/>
    </row>
    <row r="89" spans="1:14" ht="12" customHeight="1">
      <c r="A89" s="19"/>
      <c r="B89" s="19"/>
      <c r="C89" s="19"/>
      <c r="D89" s="19"/>
      <c r="E89" s="19" t="s">
        <v>79</v>
      </c>
      <c r="F89" s="19"/>
      <c r="G89" s="28"/>
      <c r="H89" s="28"/>
      <c r="I89" s="28"/>
      <c r="J89" s="28"/>
      <c r="K89" s="28"/>
      <c r="L89" s="28"/>
      <c r="M89" s="29"/>
      <c r="N89" s="28"/>
    </row>
    <row r="90" spans="1:14" ht="12" customHeight="1">
      <c r="A90" s="19"/>
      <c r="B90" s="19"/>
      <c r="C90" s="19"/>
      <c r="D90" s="19"/>
      <c r="E90" s="19"/>
      <c r="F90" s="19" t="s">
        <v>80</v>
      </c>
      <c r="G90" s="28">
        <v>5135.6400000000003</v>
      </c>
      <c r="H90" s="28">
        <v>923.08</v>
      </c>
      <c r="I90" s="28">
        <v>1747.15</v>
      </c>
      <c r="J90" s="28">
        <v>2463.62</v>
      </c>
      <c r="K90" s="28">
        <v>1081.0999999999999</v>
      </c>
      <c r="L90" s="28">
        <f t="shared" si="24"/>
        <v>11350.590000000002</v>
      </c>
      <c r="M90" s="29"/>
      <c r="N90" s="28"/>
    </row>
    <row r="91" spans="1:14" ht="12" customHeight="1">
      <c r="A91" s="19"/>
      <c r="B91" s="19"/>
      <c r="C91" s="19"/>
      <c r="D91" s="19"/>
      <c r="E91" s="19"/>
      <c r="F91" s="19" t="s">
        <v>81</v>
      </c>
      <c r="G91" s="28">
        <v>19690.5</v>
      </c>
      <c r="H91" s="28">
        <v>25789.5</v>
      </c>
      <c r="I91" s="28">
        <v>22678.75</v>
      </c>
      <c r="J91" s="28">
        <v>36085.51</v>
      </c>
      <c r="K91" s="28">
        <v>21741.25</v>
      </c>
      <c r="L91" s="28">
        <f t="shared" si="24"/>
        <v>125985.51000000001</v>
      </c>
      <c r="M91" s="29"/>
      <c r="N91" s="28"/>
    </row>
    <row r="92" spans="1:14" ht="12" customHeight="1">
      <c r="A92" s="19"/>
      <c r="B92" s="19"/>
      <c r="C92" s="19"/>
      <c r="D92" s="19"/>
      <c r="E92" s="19" t="s">
        <v>83</v>
      </c>
      <c r="F92" s="19"/>
      <c r="G92" s="35">
        <f>ROUND(SUM(G90:G91),5)</f>
        <v>24826.14</v>
      </c>
      <c r="H92" s="35">
        <f t="shared" ref="H92:K92" si="25">ROUND(SUM(H90:H91),5)</f>
        <v>26712.58</v>
      </c>
      <c r="I92" s="35">
        <f t="shared" si="25"/>
        <v>24425.9</v>
      </c>
      <c r="J92" s="35">
        <f t="shared" si="25"/>
        <v>38549.129999999997</v>
      </c>
      <c r="K92" s="35">
        <f t="shared" si="25"/>
        <v>22822.35</v>
      </c>
      <c r="L92" s="35">
        <f t="shared" si="24"/>
        <v>137336.1</v>
      </c>
      <c r="M92" s="29"/>
      <c r="N92" s="35">
        <v>298224</v>
      </c>
    </row>
    <row r="93" spans="1:14" ht="12" customHeight="1">
      <c r="A93" s="19"/>
      <c r="B93" s="19"/>
      <c r="C93" s="19"/>
      <c r="D93" s="19"/>
      <c r="E93" s="19" t="s">
        <v>84</v>
      </c>
      <c r="F93" s="19"/>
      <c r="G93" s="28">
        <v>16000.02</v>
      </c>
      <c r="H93" s="28">
        <v>16000.02</v>
      </c>
      <c r="I93" s="28">
        <v>12653.86</v>
      </c>
      <c r="J93" s="28">
        <v>19115.400000000001</v>
      </c>
      <c r="K93" s="28">
        <v>12769.24</v>
      </c>
      <c r="L93" s="28">
        <f t="shared" si="24"/>
        <v>76538.540000000008</v>
      </c>
      <c r="M93" s="29"/>
      <c r="N93" s="28">
        <v>208000.08</v>
      </c>
    </row>
    <row r="94" spans="1:14" ht="12" customHeight="1">
      <c r="A94" s="19"/>
      <c r="B94" s="19"/>
      <c r="C94" s="19"/>
      <c r="D94" s="19"/>
      <c r="E94" s="19" t="s">
        <v>85</v>
      </c>
      <c r="F94" s="19"/>
      <c r="G94" s="28">
        <v>3576</v>
      </c>
      <c r="H94" s="28">
        <v>7000</v>
      </c>
      <c r="I94" s="28">
        <v>7000</v>
      </c>
      <c r="J94" s="28">
        <v>9524.57</v>
      </c>
      <c r="K94" s="28">
        <v>3783</v>
      </c>
      <c r="L94" s="28">
        <f t="shared" si="24"/>
        <v>30883.57</v>
      </c>
      <c r="M94" s="29"/>
      <c r="N94" s="28">
        <v>96000</v>
      </c>
    </row>
    <row r="95" spans="1:14" ht="12" customHeight="1">
      <c r="A95" s="19"/>
      <c r="B95" s="19"/>
      <c r="C95" s="19"/>
      <c r="D95" s="19"/>
      <c r="E95" s="19" t="s">
        <v>86</v>
      </c>
      <c r="F95" s="19"/>
      <c r="G95" s="28">
        <v>720</v>
      </c>
      <c r="H95" s="28">
        <v>1345.43</v>
      </c>
      <c r="I95" s="28">
        <v>0</v>
      </c>
      <c r="J95" s="28">
        <v>0</v>
      </c>
      <c r="K95" s="28">
        <v>1860.38</v>
      </c>
      <c r="L95" s="28">
        <f t="shared" si="24"/>
        <v>3925.8100000000004</v>
      </c>
      <c r="M95" s="29"/>
      <c r="N95" s="28"/>
    </row>
    <row r="96" spans="1:14" ht="12" customHeight="1">
      <c r="A96" s="19"/>
      <c r="B96" s="19"/>
      <c r="C96" s="19"/>
      <c r="D96" s="19"/>
      <c r="E96" s="19" t="s">
        <v>110</v>
      </c>
      <c r="F96" s="19"/>
      <c r="G96" s="28"/>
      <c r="H96" s="28"/>
      <c r="I96" s="28"/>
      <c r="J96" s="28">
        <v>89</v>
      </c>
      <c r="K96" s="28">
        <v>80</v>
      </c>
      <c r="L96" s="28">
        <f t="shared" si="24"/>
        <v>169</v>
      </c>
      <c r="M96" s="29"/>
      <c r="N96" s="28"/>
    </row>
    <row r="97" spans="1:14" ht="12" customHeight="1">
      <c r="A97" s="19"/>
      <c r="B97" s="19"/>
      <c r="C97" s="19"/>
      <c r="D97" s="19" t="s">
        <v>87</v>
      </c>
      <c r="E97" s="19"/>
      <c r="F97" s="19"/>
      <c r="G97" s="28">
        <f t="shared" ref="G97:J97" si="26">ROUND(SUM(G84:G88)+SUM(G92:G96),5)</f>
        <v>49337.83</v>
      </c>
      <c r="H97" s="28">
        <f t="shared" si="26"/>
        <v>56578.06</v>
      </c>
      <c r="I97" s="28">
        <f t="shared" si="26"/>
        <v>47900.86</v>
      </c>
      <c r="J97" s="28">
        <f t="shared" si="26"/>
        <v>73277.17</v>
      </c>
      <c r="K97" s="28">
        <f>ROUND(SUM(K84:K88)+SUM(K92:K96),5)</f>
        <v>45043.76</v>
      </c>
      <c r="L97" s="28">
        <f t="shared" si="24"/>
        <v>272137.68</v>
      </c>
      <c r="M97" s="29">
        <f>SUM(L97/N97)</f>
        <v>0.40257763125053925</v>
      </c>
      <c r="N97" s="28">
        <f>ROUND(SUM(N83:N88)+SUM(N92:N95),5)</f>
        <v>675988.08</v>
      </c>
    </row>
    <row r="98" spans="1:14" ht="12" customHeight="1">
      <c r="A98" s="19"/>
      <c r="B98" s="19"/>
      <c r="C98" s="19" t="s">
        <v>89</v>
      </c>
      <c r="D98" s="19"/>
      <c r="E98" s="19"/>
      <c r="F98" s="19"/>
      <c r="G98" s="28">
        <f>ROUND(G38+G49+G54+G82+SUM(G97:G97),5)</f>
        <v>78317.850000000006</v>
      </c>
      <c r="H98" s="28">
        <f>ROUND(H38+H49+H54+H82+SUM(H97:H97),5)</f>
        <v>67918.66</v>
      </c>
      <c r="I98" s="28">
        <f>ROUND(I38+I49+I54+I82+SUM(I97:I97),5)</f>
        <v>98151.96</v>
      </c>
      <c r="J98" s="28">
        <f>ROUND(J38+J49+J54+J82+SUM(J97:J97),5)</f>
        <v>85529.44</v>
      </c>
      <c r="K98" s="28">
        <f>ROUND(K38+K49+K54+K82+SUM(K97:K97),5)</f>
        <v>64613.16</v>
      </c>
      <c r="L98" s="28">
        <f t="shared" si="24"/>
        <v>394531.07000000007</v>
      </c>
      <c r="M98" s="29">
        <f>SUM(L98/N98)</f>
        <v>0.51059797560804787</v>
      </c>
      <c r="N98" s="28">
        <f>ROUND(N38+N49+N54+N82+SUM(N97:N97),5)</f>
        <v>772684.36</v>
      </c>
    </row>
    <row r="99" spans="1:14" ht="12" customHeight="1">
      <c r="A99" s="19"/>
      <c r="B99" s="19" t="s">
        <v>90</v>
      </c>
      <c r="C99" s="19"/>
      <c r="D99" s="19"/>
      <c r="E99" s="19"/>
      <c r="F99" s="19"/>
      <c r="G99" s="28">
        <f t="shared" ref="G99:L99" si="27">ROUND(G2+G37-G98,5)</f>
        <v>-15205.14</v>
      </c>
      <c r="H99" s="28">
        <f t="shared" si="27"/>
        <v>34117.24</v>
      </c>
      <c r="I99" s="28">
        <f t="shared" si="27"/>
        <v>-15889.17</v>
      </c>
      <c r="J99" s="28">
        <f t="shared" si="27"/>
        <v>203810.22</v>
      </c>
      <c r="K99" s="28">
        <f t="shared" si="27"/>
        <v>-45642.34</v>
      </c>
      <c r="L99" s="28">
        <f t="shared" si="27"/>
        <v>161190.81</v>
      </c>
      <c r="M99" s="29"/>
      <c r="N99" s="28">
        <f>ROUND(N2+N37-N98,5)</f>
        <v>-106184.32000000001</v>
      </c>
    </row>
    <row r="100" spans="1:14" s="32" customFormat="1" ht="12" customHeight="1">
      <c r="A100" s="19" t="s">
        <v>91</v>
      </c>
      <c r="B100" s="19"/>
      <c r="C100" s="19"/>
      <c r="D100" s="19"/>
      <c r="E100" s="19"/>
      <c r="F100" s="19"/>
      <c r="G100" s="28">
        <f>G99</f>
        <v>-15205.14</v>
      </c>
      <c r="H100" s="28">
        <f t="shared" ref="H100:J100" si="28">H99</f>
        <v>34117.24</v>
      </c>
      <c r="I100" s="28">
        <f t="shared" si="28"/>
        <v>-15889.17</v>
      </c>
      <c r="J100" s="28">
        <f t="shared" si="28"/>
        <v>203810.22</v>
      </c>
      <c r="K100" s="28">
        <f t="shared" ref="K100:L100" si="29">K99</f>
        <v>-45642.34</v>
      </c>
      <c r="L100" s="28">
        <f t="shared" si="29"/>
        <v>161190.81</v>
      </c>
      <c r="M100" s="29"/>
      <c r="N100" s="28">
        <f>N99</f>
        <v>-106184.32000000001</v>
      </c>
    </row>
  </sheetData>
  <printOptions gridLines="1"/>
  <pageMargins left="0.25" right="0.25" top="0.75" bottom="0.75" header="0.3" footer="0.3"/>
  <pageSetup orientation="landscape" horizontalDpi="1200" verticalDpi="1200" r:id="rId1"/>
  <headerFooter>
    <oddHeader>&amp;C&amp;16Fairbanks Youth Advocates&amp;12
Monthly Budget Report</oddHeader>
    <oddFooter>&amp;CPage# &amp;P of &amp;N&amp;R&amp;D</oddFooter>
  </headerFooter>
  <rowBreaks count="2" manualBreakCount="2">
    <brk id="37" max="16383" man="1"/>
    <brk id="7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CB84F-88A7-4B61-AE28-00F1844D5902}">
  <dimension ref="A1:M106"/>
  <sheetViews>
    <sheetView zoomScale="170" zoomScaleNormal="170" workbookViewId="0">
      <pane xSplit="6" ySplit="2" topLeftCell="G3" activePane="bottomRight" state="frozen"/>
      <selection activeCell="A2" sqref="A2"/>
      <selection pane="topRight" activeCell="G2" sqref="G2"/>
      <selection pane="bottomLeft" activeCell="A3" sqref="A3"/>
      <selection pane="bottomRight" activeCell="G3" sqref="G3"/>
    </sheetView>
  </sheetViews>
  <sheetFormatPr baseColWidth="10" defaultColWidth="8.83203125" defaultRowHeight="12" customHeight="1"/>
  <cols>
    <col min="1" max="5" width="3" style="13" customWidth="1"/>
    <col min="6" max="6" width="27.6640625" style="13" bestFit="1" customWidth="1"/>
    <col min="7" max="7" width="10.5" style="14" customWidth="1"/>
    <col min="8" max="8" width="8.33203125" style="14" bestFit="1" customWidth="1"/>
    <col min="9" max="9" width="8.1640625" style="14" bestFit="1" customWidth="1"/>
    <col min="10" max="10" width="8.33203125" style="14" bestFit="1" customWidth="1"/>
    <col min="11" max="11" width="9.6640625" style="14" bestFit="1" customWidth="1"/>
    <col min="12" max="12" width="9" style="15" bestFit="1" customWidth="1"/>
    <col min="13" max="13" width="10.83203125" style="14" bestFit="1" customWidth="1"/>
    <col min="14" max="16384" width="8.83203125" style="5"/>
  </cols>
  <sheetData>
    <row r="1" spans="1:13" ht="12" customHeight="1">
      <c r="A1" s="1"/>
      <c r="B1" s="1"/>
      <c r="C1" s="1"/>
      <c r="D1" s="1"/>
      <c r="E1" s="1"/>
      <c r="F1" s="1"/>
      <c r="G1" s="2"/>
      <c r="H1" s="2"/>
      <c r="I1" s="2"/>
      <c r="J1" s="2"/>
      <c r="K1" s="3" t="s">
        <v>0</v>
      </c>
      <c r="L1" s="4"/>
      <c r="M1" s="2"/>
    </row>
    <row r="2" spans="1:13" s="9" customFormat="1" ht="12" customHeight="1">
      <c r="A2" s="6"/>
      <c r="B2" s="6"/>
      <c r="C2" s="6"/>
      <c r="D2" s="6"/>
      <c r="E2" s="6"/>
      <c r="F2" s="6"/>
      <c r="G2" s="7" t="s">
        <v>1</v>
      </c>
      <c r="H2" s="7" t="s">
        <v>3</v>
      </c>
      <c r="I2" s="16" t="s">
        <v>97</v>
      </c>
      <c r="J2" s="16" t="s">
        <v>108</v>
      </c>
      <c r="K2" s="17" t="s">
        <v>92</v>
      </c>
      <c r="L2" s="8" t="s">
        <v>2</v>
      </c>
      <c r="M2" s="7" t="s">
        <v>4</v>
      </c>
    </row>
    <row r="3" spans="1:13" ht="12" customHeight="1">
      <c r="A3" s="1"/>
      <c r="B3" s="1" t="s">
        <v>5</v>
      </c>
      <c r="C3" s="1"/>
      <c r="D3" s="1"/>
      <c r="E3" s="1"/>
      <c r="F3" s="1"/>
      <c r="G3" s="10"/>
      <c r="H3" s="10"/>
      <c r="I3" s="10"/>
      <c r="J3" s="10"/>
      <c r="K3" s="10"/>
      <c r="L3" s="11"/>
      <c r="M3" s="10"/>
    </row>
    <row r="4" spans="1:13" ht="12" customHeight="1">
      <c r="A4" s="1"/>
      <c r="B4" s="1"/>
      <c r="C4" s="1" t="s">
        <v>6</v>
      </c>
      <c r="D4" s="1"/>
      <c r="E4" s="1"/>
      <c r="F4" s="1"/>
      <c r="G4" s="10"/>
      <c r="H4" s="10"/>
      <c r="I4" s="10"/>
      <c r="J4" s="10"/>
      <c r="K4" s="10"/>
      <c r="L4" s="11"/>
      <c r="M4" s="10"/>
    </row>
    <row r="5" spans="1:13" ht="12" customHeight="1">
      <c r="A5" s="1"/>
      <c r="B5" s="1"/>
      <c r="C5" s="1"/>
      <c r="D5" s="1" t="s">
        <v>7</v>
      </c>
      <c r="E5" s="1"/>
      <c r="F5" s="1"/>
      <c r="G5" s="10"/>
      <c r="H5" s="10"/>
      <c r="I5" s="10"/>
      <c r="J5" s="10"/>
      <c r="K5" s="10"/>
      <c r="L5" s="11"/>
      <c r="M5" s="10"/>
    </row>
    <row r="6" spans="1:13" ht="12" customHeight="1">
      <c r="A6" s="1"/>
      <c r="B6" s="1"/>
      <c r="C6" s="1"/>
      <c r="D6" s="1"/>
      <c r="E6" s="1" t="s">
        <v>8</v>
      </c>
      <c r="F6" s="1"/>
      <c r="G6" s="10">
        <v>6938.34</v>
      </c>
      <c r="H6" s="10">
        <v>4942.75</v>
      </c>
      <c r="I6" s="10">
        <v>8628.68</v>
      </c>
      <c r="J6" s="10">
        <v>8600</v>
      </c>
      <c r="K6" s="10">
        <f>SUM(G6:J6)</f>
        <v>29109.77</v>
      </c>
      <c r="L6" s="11"/>
      <c r="M6" s="10"/>
    </row>
    <row r="7" spans="1:13" ht="12" customHeight="1">
      <c r="A7" s="1"/>
      <c r="B7" s="1"/>
      <c r="C7" s="1"/>
      <c r="D7" s="1"/>
      <c r="E7" s="1" t="s">
        <v>9</v>
      </c>
      <c r="F7" s="1"/>
      <c r="G7" s="10">
        <v>38063.96</v>
      </c>
      <c r="H7" s="10">
        <v>4729.0600000000004</v>
      </c>
      <c r="I7" s="10">
        <v>12116</v>
      </c>
      <c r="J7" s="10">
        <v>10163.77</v>
      </c>
      <c r="K7" s="10">
        <f t="shared" ref="K7:K9" si="0">SUM(G7:J7)</f>
        <v>65072.789999999994</v>
      </c>
      <c r="L7" s="11"/>
      <c r="M7" s="10"/>
    </row>
    <row r="8" spans="1:13" ht="12" customHeight="1">
      <c r="A8" s="1"/>
      <c r="B8" s="1"/>
      <c r="C8" s="1"/>
      <c r="D8" s="1"/>
      <c r="E8" s="1" t="s">
        <v>10</v>
      </c>
      <c r="F8" s="1"/>
      <c r="G8" s="10">
        <v>430</v>
      </c>
      <c r="H8" s="10">
        <v>750</v>
      </c>
      <c r="I8" s="10">
        <v>350</v>
      </c>
      <c r="J8" s="10">
        <v>1088</v>
      </c>
      <c r="K8" s="10">
        <f t="shared" si="0"/>
        <v>2618</v>
      </c>
      <c r="L8" s="11"/>
      <c r="M8" s="10"/>
    </row>
    <row r="9" spans="1:13" ht="12" customHeight="1">
      <c r="A9" s="1"/>
      <c r="B9" s="1"/>
      <c r="C9" s="1"/>
      <c r="D9" s="1" t="s">
        <v>11</v>
      </c>
      <c r="E9" s="1"/>
      <c r="F9" s="1"/>
      <c r="G9" s="10">
        <f>ROUND(SUM(G5:G8),5)</f>
        <v>45432.3</v>
      </c>
      <c r="H9" s="10">
        <f>ROUND(SUM(H5:H8),5)</f>
        <v>10421.81</v>
      </c>
      <c r="I9" s="10">
        <f>ROUND(SUM(I5:I8),5)</f>
        <v>21094.68</v>
      </c>
      <c r="J9" s="10">
        <f>ROUND(SUM(J5:J8),5)</f>
        <v>19851.77</v>
      </c>
      <c r="K9" s="10">
        <f t="shared" si="0"/>
        <v>96800.560000000012</v>
      </c>
      <c r="L9" s="11">
        <f>SUM(K9/M9)</f>
        <v>0.38720224000000003</v>
      </c>
      <c r="M9" s="10">
        <v>250000</v>
      </c>
    </row>
    <row r="10" spans="1:13" ht="12" customHeight="1">
      <c r="A10" s="1"/>
      <c r="B10" s="1"/>
      <c r="C10" s="1"/>
      <c r="D10" s="1" t="s">
        <v>12</v>
      </c>
      <c r="E10" s="1"/>
      <c r="F10" s="1"/>
      <c r="G10" s="10"/>
      <c r="H10" s="10"/>
      <c r="I10" s="10"/>
      <c r="J10" s="10"/>
      <c r="K10" s="10"/>
      <c r="L10" s="11"/>
      <c r="M10" s="10"/>
    </row>
    <row r="11" spans="1:13" ht="12" customHeight="1">
      <c r="A11" s="1"/>
      <c r="B11" s="1"/>
      <c r="C11" s="1"/>
      <c r="D11" s="1"/>
      <c r="E11" s="1" t="s">
        <v>104</v>
      </c>
      <c r="F11" s="1"/>
      <c r="G11" s="10"/>
      <c r="H11" s="10"/>
      <c r="I11" s="10"/>
      <c r="J11" s="10"/>
      <c r="K11" s="10"/>
      <c r="L11" s="11"/>
      <c r="M11" s="10"/>
    </row>
    <row r="12" spans="1:13" ht="12" customHeight="1">
      <c r="A12" s="1"/>
      <c r="B12" s="1"/>
      <c r="C12" s="1"/>
      <c r="D12" s="1"/>
      <c r="E12" s="5"/>
      <c r="F12" s="1" t="s">
        <v>13</v>
      </c>
      <c r="G12" s="10">
        <v>0</v>
      </c>
      <c r="H12" s="10">
        <v>61188.5</v>
      </c>
      <c r="I12" s="10">
        <v>39946</v>
      </c>
      <c r="J12" s="10">
        <v>31846</v>
      </c>
      <c r="K12" s="10">
        <f t="shared" ref="K12:K13" si="1">SUM(G12:J12)</f>
        <v>132980.5</v>
      </c>
      <c r="L12" s="11">
        <f>SUM(K12/M12)</f>
        <v>0.7017440633245382</v>
      </c>
      <c r="M12" s="10">
        <v>189500</v>
      </c>
    </row>
    <row r="13" spans="1:13" ht="12" customHeight="1">
      <c r="A13" s="1"/>
      <c r="B13" s="1"/>
      <c r="C13" s="1"/>
      <c r="D13" s="1"/>
      <c r="E13" s="5"/>
      <c r="F13" s="1" t="s">
        <v>14</v>
      </c>
      <c r="G13" s="10">
        <v>0</v>
      </c>
      <c r="H13" s="10">
        <v>7454</v>
      </c>
      <c r="I13" s="10">
        <v>5233</v>
      </c>
      <c r="J13" s="10">
        <v>3728</v>
      </c>
      <c r="K13" s="10">
        <f t="shared" si="1"/>
        <v>16415</v>
      </c>
      <c r="L13" s="11">
        <f>SUM(K13/M13)</f>
        <v>0.54716666666666669</v>
      </c>
      <c r="M13" s="10">
        <v>30000</v>
      </c>
    </row>
    <row r="14" spans="1:13" ht="12" customHeight="1">
      <c r="A14" s="1"/>
      <c r="B14" s="1"/>
      <c r="C14" s="1"/>
      <c r="D14" s="1"/>
      <c r="E14" s="1" t="s">
        <v>105</v>
      </c>
      <c r="F14" s="1"/>
      <c r="G14" s="10"/>
      <c r="H14" s="10"/>
      <c r="I14" s="10"/>
      <c r="J14" s="10"/>
      <c r="K14" s="10"/>
      <c r="L14" s="11"/>
      <c r="M14" s="10"/>
    </row>
    <row r="15" spans="1:13" ht="12" customHeight="1">
      <c r="A15" s="1"/>
      <c r="B15" s="1"/>
      <c r="C15" s="1"/>
      <c r="D15" s="1"/>
      <c r="E15" s="1"/>
      <c r="F15" s="1" t="s">
        <v>106</v>
      </c>
      <c r="G15" s="10"/>
      <c r="H15" s="10"/>
      <c r="I15" s="10"/>
      <c r="J15" s="10"/>
      <c r="K15" s="10"/>
      <c r="L15" s="11"/>
      <c r="M15" s="10"/>
    </row>
    <row r="16" spans="1:13" ht="12" customHeight="1">
      <c r="A16" s="1"/>
      <c r="B16" s="1"/>
      <c r="C16" s="1"/>
      <c r="D16" s="1"/>
      <c r="E16" s="1"/>
      <c r="F16" s="1" t="s">
        <v>107</v>
      </c>
      <c r="G16" s="10"/>
      <c r="H16" s="10"/>
      <c r="I16" s="10">
        <v>650</v>
      </c>
      <c r="J16" s="10">
        <v>1500</v>
      </c>
      <c r="K16" s="10"/>
      <c r="L16" s="11"/>
      <c r="M16" s="10"/>
    </row>
    <row r="17" spans="1:13" ht="12" customHeight="1">
      <c r="A17" s="1"/>
      <c r="B17" s="1"/>
      <c r="C17" s="1"/>
      <c r="D17" s="1" t="s">
        <v>15</v>
      </c>
      <c r="E17" s="1"/>
      <c r="F17" s="1"/>
      <c r="G17" s="10">
        <f>ROUND(SUM(G12:G16),5)</f>
        <v>0</v>
      </c>
      <c r="H17" s="10">
        <f t="shared" ref="H17:J17" si="2">ROUND(SUM(H12:H16),5)</f>
        <v>68642.5</v>
      </c>
      <c r="I17" s="10">
        <f t="shared" si="2"/>
        <v>45829</v>
      </c>
      <c r="J17" s="10">
        <f t="shared" si="2"/>
        <v>37074</v>
      </c>
      <c r="K17" s="10">
        <f t="shared" ref="K17" si="3">SUM(G17:J17)</f>
        <v>151545.5</v>
      </c>
      <c r="L17" s="11">
        <f>SUM(K17/M17)</f>
        <v>0.69041230068337134</v>
      </c>
      <c r="M17" s="10">
        <f>ROUND(SUM(M10:M13),5)</f>
        <v>219500</v>
      </c>
    </row>
    <row r="18" spans="1:13" ht="12" customHeight="1">
      <c r="A18" s="1"/>
      <c r="B18" s="1"/>
      <c r="C18" s="1"/>
      <c r="D18" s="1" t="s">
        <v>16</v>
      </c>
      <c r="E18" s="1"/>
      <c r="F18" s="1"/>
      <c r="G18" s="10"/>
      <c r="H18" s="10"/>
      <c r="I18" s="10"/>
      <c r="J18" s="10"/>
      <c r="K18" s="10"/>
      <c r="L18" s="11"/>
      <c r="M18" s="10"/>
    </row>
    <row r="19" spans="1:13" ht="12" customHeight="1">
      <c r="A19" s="1"/>
      <c r="B19" s="1"/>
      <c r="C19" s="1"/>
      <c r="D19" s="1"/>
      <c r="E19" s="1" t="s">
        <v>17</v>
      </c>
      <c r="F19" s="1"/>
      <c r="G19" s="10">
        <v>93</v>
      </c>
      <c r="H19" s="10">
        <v>0</v>
      </c>
      <c r="I19" s="10">
        <v>0</v>
      </c>
      <c r="J19" s="10"/>
      <c r="K19" s="10">
        <f t="shared" ref="K19:K38" si="4">SUM(G19:J19)</f>
        <v>93</v>
      </c>
      <c r="L19" s="11"/>
      <c r="M19" s="10"/>
    </row>
    <row r="20" spans="1:13" ht="12" customHeight="1">
      <c r="A20" s="1"/>
      <c r="B20" s="1"/>
      <c r="C20" s="1"/>
      <c r="D20" s="1" t="s">
        <v>19</v>
      </c>
      <c r="E20" s="1"/>
      <c r="F20" s="1"/>
      <c r="G20" s="10">
        <f>ROUND(SUM(G19:G19),5)</f>
        <v>93</v>
      </c>
      <c r="H20" s="10">
        <f>ROUND(SUM(H19:H19),5)</f>
        <v>0</v>
      </c>
      <c r="I20" s="10">
        <f>ROUND(SUM(I19:I19),5)</f>
        <v>0</v>
      </c>
      <c r="J20" s="10"/>
      <c r="K20" s="10">
        <f t="shared" si="4"/>
        <v>93</v>
      </c>
      <c r="L20" s="11"/>
      <c r="M20" s="10">
        <f>ROUND(SUM(M18:M19),5)</f>
        <v>0</v>
      </c>
    </row>
    <row r="21" spans="1:13" ht="12" customHeight="1">
      <c r="A21" s="1"/>
      <c r="B21" s="1"/>
      <c r="C21" s="1"/>
      <c r="D21" s="1" t="s">
        <v>20</v>
      </c>
      <c r="E21" s="1"/>
      <c r="F21" s="1"/>
      <c r="G21" s="10"/>
      <c r="H21" s="10"/>
      <c r="I21" s="10"/>
      <c r="J21" s="10"/>
      <c r="K21" s="10"/>
      <c r="L21" s="11"/>
      <c r="M21" s="10"/>
    </row>
    <row r="22" spans="1:13" ht="12" customHeight="1">
      <c r="A22" s="1"/>
      <c r="B22" s="1"/>
      <c r="C22" s="1"/>
      <c r="D22" s="1"/>
      <c r="E22" s="1" t="s">
        <v>21</v>
      </c>
      <c r="F22" s="1"/>
      <c r="G22" s="10">
        <v>1.73</v>
      </c>
      <c r="H22" s="10">
        <v>1.2</v>
      </c>
      <c r="I22" s="10">
        <v>1.0900000000000001</v>
      </c>
      <c r="J22" s="10">
        <v>2.79</v>
      </c>
      <c r="K22" s="10">
        <f t="shared" si="4"/>
        <v>6.81</v>
      </c>
      <c r="L22" s="11"/>
      <c r="M22" s="10"/>
    </row>
    <row r="23" spans="1:13" ht="12" customHeight="1">
      <c r="A23" s="1"/>
      <c r="B23" s="1"/>
      <c r="C23" s="1"/>
      <c r="D23" s="1"/>
      <c r="E23" s="1" t="s">
        <v>22</v>
      </c>
      <c r="F23" s="1"/>
      <c r="G23" s="10">
        <v>0</v>
      </c>
      <c r="H23" s="10">
        <v>0</v>
      </c>
      <c r="I23" s="10">
        <v>0</v>
      </c>
      <c r="J23" s="10">
        <v>0</v>
      </c>
      <c r="K23" s="10">
        <f t="shared" si="4"/>
        <v>0</v>
      </c>
      <c r="L23" s="11"/>
      <c r="M23" s="10">
        <v>5000.04</v>
      </c>
    </row>
    <row r="24" spans="1:13" ht="12" customHeight="1">
      <c r="A24" s="1"/>
      <c r="B24" s="1"/>
      <c r="C24" s="1"/>
      <c r="D24" s="1" t="s">
        <v>23</v>
      </c>
      <c r="E24" s="1"/>
      <c r="F24" s="1"/>
      <c r="G24" s="10">
        <f>ROUND(SUM(G22:G23),5)</f>
        <v>1.73</v>
      </c>
      <c r="H24" s="10">
        <f>ROUND(SUM(H21:H23),5)</f>
        <v>1.2</v>
      </c>
      <c r="I24" s="10">
        <f>ROUND(SUM(I21:I23),5)</f>
        <v>1.0900000000000001</v>
      </c>
      <c r="J24" s="10">
        <f>ROUND(SUM(J21:J23),5)</f>
        <v>2.79</v>
      </c>
      <c r="K24" s="10">
        <f t="shared" si="4"/>
        <v>6.81</v>
      </c>
      <c r="L24" s="11">
        <f>SUM(K24/M24)</f>
        <v>1.3619891040871671E-3</v>
      </c>
      <c r="M24" s="10">
        <f>ROUND(SUM(M21:M23),5)</f>
        <v>5000.04</v>
      </c>
    </row>
    <row r="25" spans="1:13" ht="12" customHeight="1">
      <c r="A25" s="1"/>
      <c r="B25" s="1"/>
      <c r="C25" s="1"/>
      <c r="D25" s="1" t="s">
        <v>24</v>
      </c>
      <c r="E25" s="1"/>
      <c r="F25" s="1"/>
      <c r="G25" s="10"/>
      <c r="H25" s="10"/>
      <c r="I25" s="10"/>
      <c r="J25" s="10"/>
      <c r="K25" s="10"/>
      <c r="L25" s="11"/>
      <c r="M25" s="10"/>
    </row>
    <row r="26" spans="1:13" ht="12" customHeight="1">
      <c r="A26" s="1"/>
      <c r="B26" s="1"/>
      <c r="C26" s="1"/>
      <c r="D26" s="1"/>
      <c r="E26" s="1" t="s">
        <v>114</v>
      </c>
      <c r="F26" s="1"/>
      <c r="G26" s="10"/>
      <c r="H26" s="10"/>
      <c r="I26" s="10"/>
      <c r="J26" s="10">
        <v>578</v>
      </c>
      <c r="K26" s="10"/>
      <c r="L26" s="11"/>
      <c r="M26" s="10"/>
    </row>
    <row r="27" spans="1:13" ht="12" customHeight="1">
      <c r="A27" s="1"/>
      <c r="B27" s="1"/>
      <c r="C27" s="1"/>
      <c r="D27" s="1"/>
      <c r="E27" s="1" t="s">
        <v>25</v>
      </c>
      <c r="F27" s="1"/>
      <c r="G27" s="10">
        <v>0.61</v>
      </c>
      <c r="H27" s="10">
        <v>1.3</v>
      </c>
      <c r="I27" s="10">
        <v>22.63</v>
      </c>
      <c r="J27" s="10">
        <v>0.46</v>
      </c>
      <c r="K27" s="10">
        <f t="shared" si="4"/>
        <v>25</v>
      </c>
      <c r="L27" s="11"/>
      <c r="M27" s="10"/>
    </row>
    <row r="28" spans="1:13" ht="12" customHeight="1">
      <c r="A28" s="1"/>
      <c r="B28" s="1"/>
      <c r="C28" s="1"/>
      <c r="D28" s="1"/>
      <c r="E28" s="1" t="s">
        <v>99</v>
      </c>
      <c r="F28" s="1"/>
      <c r="G28" s="10">
        <v>0</v>
      </c>
      <c r="H28" s="10">
        <v>0</v>
      </c>
      <c r="I28" s="10">
        <v>526.76</v>
      </c>
      <c r="J28" s="18">
        <v>8.3000000000000007</v>
      </c>
      <c r="K28" s="10">
        <f t="shared" si="4"/>
        <v>535.05999999999995</v>
      </c>
      <c r="L28" s="11"/>
      <c r="M28" s="10"/>
    </row>
    <row r="29" spans="1:13" ht="12" customHeight="1">
      <c r="A29" s="1"/>
      <c r="B29" s="1"/>
      <c r="C29" s="1"/>
      <c r="D29" s="1"/>
      <c r="E29" s="1" t="s">
        <v>26</v>
      </c>
      <c r="F29" s="1"/>
      <c r="G29" s="10">
        <v>2430</v>
      </c>
      <c r="H29" s="10">
        <v>0</v>
      </c>
      <c r="I29" s="10">
        <v>972</v>
      </c>
      <c r="J29" s="10">
        <v>1458</v>
      </c>
      <c r="K29" s="10">
        <f t="shared" si="4"/>
        <v>4860</v>
      </c>
      <c r="L29" s="11"/>
      <c r="M29" s="10"/>
    </row>
    <row r="30" spans="1:13" ht="12" customHeight="1">
      <c r="A30" s="1"/>
      <c r="B30" s="1"/>
      <c r="C30" s="1"/>
      <c r="D30" s="1"/>
      <c r="E30" s="1" t="s">
        <v>112</v>
      </c>
      <c r="F30" s="1"/>
      <c r="G30" s="10"/>
      <c r="H30" s="10"/>
      <c r="I30" s="10"/>
      <c r="J30" s="10">
        <v>221726.4</v>
      </c>
      <c r="K30" s="10"/>
      <c r="L30" s="11"/>
      <c r="M30" s="10"/>
    </row>
    <row r="31" spans="1:13" ht="12" customHeight="1">
      <c r="A31" s="1"/>
      <c r="B31" s="1"/>
      <c r="C31" s="1"/>
      <c r="D31" s="1"/>
      <c r="E31" s="1" t="s">
        <v>27</v>
      </c>
      <c r="F31" s="1"/>
      <c r="G31" s="10">
        <v>0</v>
      </c>
      <c r="H31" s="10">
        <v>398.27</v>
      </c>
      <c r="I31" s="10">
        <v>0</v>
      </c>
      <c r="J31" s="10">
        <v>0</v>
      </c>
      <c r="K31" s="10">
        <f t="shared" si="4"/>
        <v>398.27</v>
      </c>
      <c r="L31" s="11"/>
      <c r="M31" s="10"/>
    </row>
    <row r="32" spans="1:13" ht="12" customHeight="1">
      <c r="A32" s="1"/>
      <c r="B32" s="1"/>
      <c r="C32" s="1"/>
      <c r="D32" s="1" t="s">
        <v>28</v>
      </c>
      <c r="E32" s="1"/>
      <c r="F32" s="1"/>
      <c r="G32" s="10">
        <f>ROUND(SUM(G27:G31),5)</f>
        <v>2430.61</v>
      </c>
      <c r="H32" s="10">
        <f>ROUND(SUM(H27:H31),5)</f>
        <v>399.57</v>
      </c>
      <c r="I32" s="10">
        <f>ROUND(SUM(I27:I31),5)</f>
        <v>1521.39</v>
      </c>
      <c r="J32" s="10">
        <f>ROUND(SUM(J26:J31),5)</f>
        <v>223771.16</v>
      </c>
      <c r="K32" s="10">
        <f t="shared" si="4"/>
        <v>228122.73</v>
      </c>
      <c r="L32" s="11"/>
      <c r="M32" s="10"/>
    </row>
    <row r="33" spans="1:13" ht="12" customHeight="1">
      <c r="A33" s="1"/>
      <c r="B33" s="1"/>
      <c r="C33" s="1"/>
      <c r="D33" s="1" t="s">
        <v>29</v>
      </c>
      <c r="E33" s="1"/>
      <c r="F33" s="1"/>
      <c r="G33" s="10"/>
      <c r="H33" s="10"/>
      <c r="I33" s="10"/>
      <c r="J33" s="10"/>
      <c r="K33" s="10"/>
      <c r="L33" s="11"/>
      <c r="M33" s="10"/>
    </row>
    <row r="34" spans="1:13" ht="12" customHeight="1">
      <c r="A34" s="1"/>
      <c r="B34" s="1"/>
      <c r="C34" s="1"/>
      <c r="D34" s="1"/>
      <c r="E34" s="1" t="s">
        <v>31</v>
      </c>
      <c r="F34" s="1"/>
      <c r="G34" s="10">
        <v>3353.5</v>
      </c>
      <c r="H34" s="10">
        <v>1448.22</v>
      </c>
      <c r="I34" s="10">
        <v>4041.88</v>
      </c>
      <c r="J34" s="10">
        <v>2255.46</v>
      </c>
      <c r="K34" s="10">
        <f t="shared" si="4"/>
        <v>11099.060000000001</v>
      </c>
      <c r="L34" s="11"/>
      <c r="M34" s="10"/>
    </row>
    <row r="35" spans="1:13" ht="12" customHeight="1">
      <c r="A35" s="1"/>
      <c r="B35" s="1"/>
      <c r="C35" s="1"/>
      <c r="D35" s="1"/>
      <c r="E35" s="1" t="s">
        <v>32</v>
      </c>
      <c r="F35" s="1"/>
      <c r="G35" s="10">
        <v>11801.57</v>
      </c>
      <c r="H35" s="10">
        <v>21122.6</v>
      </c>
      <c r="I35" s="10">
        <v>9774.75</v>
      </c>
      <c r="J35" s="10">
        <v>6384.48</v>
      </c>
      <c r="K35" s="10">
        <f t="shared" si="4"/>
        <v>49083.399999999994</v>
      </c>
      <c r="L35" s="11"/>
      <c r="M35" s="10"/>
    </row>
    <row r="36" spans="1:13" ht="12" customHeight="1">
      <c r="A36" s="1"/>
      <c r="B36" s="1"/>
      <c r="C36" s="1"/>
      <c r="D36" s="1"/>
      <c r="E36" s="1" t="s">
        <v>33</v>
      </c>
      <c r="F36" s="1"/>
      <c r="G36" s="10">
        <v>0</v>
      </c>
      <c r="H36" s="10">
        <v>0</v>
      </c>
      <c r="I36" s="10">
        <v>0</v>
      </c>
      <c r="J36" s="10">
        <v>0</v>
      </c>
      <c r="K36" s="10">
        <f t="shared" si="4"/>
        <v>0</v>
      </c>
      <c r="L36" s="11"/>
      <c r="M36" s="10">
        <v>192000</v>
      </c>
    </row>
    <row r="37" spans="1:13" ht="12" customHeight="1">
      <c r="A37" s="1"/>
      <c r="B37" s="1"/>
      <c r="C37" s="1"/>
      <c r="D37" s="1" t="s">
        <v>34</v>
      </c>
      <c r="E37" s="1"/>
      <c r="F37" s="1"/>
      <c r="G37" s="10">
        <f>ROUND(SUM(G34:G36),5)</f>
        <v>15155.07</v>
      </c>
      <c r="H37" s="10">
        <f>ROUND(SUM(H34:H36),5)</f>
        <v>22570.82</v>
      </c>
      <c r="I37" s="10">
        <f>ROUND(SUM(I34:I36),5)</f>
        <v>13816.63</v>
      </c>
      <c r="J37" s="10">
        <f>ROUND(SUM(J34:J36),5)</f>
        <v>8639.94</v>
      </c>
      <c r="K37" s="10">
        <f t="shared" si="4"/>
        <v>60182.46</v>
      </c>
      <c r="L37" s="11">
        <f>SUM(K37/M37)</f>
        <v>0.31345031249999999</v>
      </c>
      <c r="M37" s="10">
        <f>ROUND(SUM(M33:M36),5)</f>
        <v>192000</v>
      </c>
    </row>
    <row r="38" spans="1:13" ht="12" customHeight="1">
      <c r="A38" s="1"/>
      <c r="B38" s="1"/>
      <c r="C38" s="1" t="s">
        <v>35</v>
      </c>
      <c r="D38" s="1"/>
      <c r="E38" s="1"/>
      <c r="F38" s="1"/>
      <c r="G38" s="10">
        <f>ROUND(G4+G9+G17+G20+G24+G32+G37,5)</f>
        <v>63112.71</v>
      </c>
      <c r="H38" s="10">
        <f>ROUND(H4+H9+H17+H20+H24+H32+H37,5)</f>
        <v>102035.9</v>
      </c>
      <c r="I38" s="10">
        <f>ROUND(I4+I9+I17+I20+I24+I32+I37,5)</f>
        <v>82262.789999999994</v>
      </c>
      <c r="J38" s="10">
        <f>ROUND(J4+J9+J17+J20+J24+J32+J37,5)</f>
        <v>289339.65999999997</v>
      </c>
      <c r="K38" s="10">
        <f t="shared" si="4"/>
        <v>536751.05999999994</v>
      </c>
      <c r="L38" s="11">
        <f>SUM(K38/M38)</f>
        <v>0.80532787364873959</v>
      </c>
      <c r="M38" s="10">
        <f>ROUND(M4+M9+M17+M20+M24+M32+M37,5)</f>
        <v>666500.04</v>
      </c>
    </row>
    <row r="39" spans="1:13" ht="12" customHeight="1">
      <c r="A39" s="1"/>
      <c r="B39" s="1"/>
      <c r="C39" s="1" t="s">
        <v>36</v>
      </c>
      <c r="D39" s="1"/>
      <c r="E39" s="1"/>
      <c r="F39" s="1"/>
      <c r="G39" s="10"/>
      <c r="H39" s="10"/>
      <c r="I39" s="10"/>
      <c r="J39" s="10"/>
      <c r="K39" s="10"/>
      <c r="L39" s="11"/>
      <c r="M39" s="10"/>
    </row>
    <row r="40" spans="1:13" ht="12" customHeight="1">
      <c r="A40" s="1"/>
      <c r="B40" s="1"/>
      <c r="C40" s="1"/>
      <c r="D40" s="1" t="s">
        <v>37</v>
      </c>
      <c r="E40" s="1"/>
      <c r="F40" s="1"/>
      <c r="G40" s="10"/>
      <c r="H40" s="10"/>
      <c r="I40" s="10"/>
      <c r="J40" s="10"/>
      <c r="K40" s="10"/>
      <c r="L40" s="11"/>
      <c r="M40" s="10"/>
    </row>
    <row r="41" spans="1:13" ht="12" customHeight="1">
      <c r="A41" s="1"/>
      <c r="B41" s="1"/>
      <c r="C41" s="1"/>
      <c r="D41" s="1"/>
      <c r="E41" s="1" t="s">
        <v>38</v>
      </c>
      <c r="F41" s="1"/>
      <c r="G41" s="10"/>
      <c r="H41" s="10"/>
      <c r="I41" s="10"/>
      <c r="J41" s="10"/>
      <c r="K41" s="10"/>
      <c r="L41" s="11"/>
      <c r="M41" s="10"/>
    </row>
    <row r="42" spans="1:13" ht="12" customHeight="1">
      <c r="A42" s="1"/>
      <c r="B42" s="1"/>
      <c r="C42" s="1"/>
      <c r="D42" s="1"/>
      <c r="E42" s="1"/>
      <c r="F42" s="1" t="s">
        <v>100</v>
      </c>
      <c r="G42" s="10">
        <v>0</v>
      </c>
      <c r="H42" s="10">
        <v>0</v>
      </c>
      <c r="I42" s="10">
        <v>605</v>
      </c>
      <c r="J42" s="10">
        <v>82.5</v>
      </c>
      <c r="K42" s="10">
        <f t="shared" ref="K42:K49" si="5">SUM(G42:J42)</f>
        <v>687.5</v>
      </c>
      <c r="L42" s="11"/>
      <c r="M42" s="10"/>
    </row>
    <row r="43" spans="1:13" ht="12" customHeight="1">
      <c r="A43" s="1"/>
      <c r="B43" s="1"/>
      <c r="C43" s="1"/>
      <c r="D43" s="1"/>
      <c r="E43" s="1"/>
      <c r="F43" s="1" t="s">
        <v>39</v>
      </c>
      <c r="G43" s="10">
        <v>9291.36</v>
      </c>
      <c r="H43" s="10">
        <v>0</v>
      </c>
      <c r="I43" s="10">
        <v>17322.3</v>
      </c>
      <c r="J43" s="10">
        <v>1924</v>
      </c>
      <c r="K43" s="10">
        <f t="shared" si="5"/>
        <v>28537.66</v>
      </c>
      <c r="L43" s="11"/>
      <c r="M43" s="10"/>
    </row>
    <row r="44" spans="1:13" ht="12" customHeight="1">
      <c r="A44" s="1"/>
      <c r="B44" s="1"/>
      <c r="C44" s="1"/>
      <c r="D44" s="1"/>
      <c r="E44" s="1" t="s">
        <v>40</v>
      </c>
      <c r="F44" s="1"/>
      <c r="G44" s="10">
        <f>ROUND(SUM(G41:G43),5)</f>
        <v>9291.36</v>
      </c>
      <c r="H44" s="10">
        <f>ROUND(SUM(H41:H43),5)</f>
        <v>0</v>
      </c>
      <c r="I44" s="10">
        <f>ROUND(SUM(I41:I43),5)</f>
        <v>17927.3</v>
      </c>
      <c r="J44" s="10">
        <f>ROUND(SUM(J41:J43),5)</f>
        <v>2006.5</v>
      </c>
      <c r="K44" s="10">
        <f t="shared" si="5"/>
        <v>29225.16</v>
      </c>
      <c r="L44" s="11"/>
      <c r="M44" s="10"/>
    </row>
    <row r="45" spans="1:13" ht="12" customHeight="1">
      <c r="A45" s="1"/>
      <c r="B45" s="1"/>
      <c r="C45" s="1"/>
      <c r="D45" s="1"/>
      <c r="E45" s="1" t="s">
        <v>101</v>
      </c>
      <c r="F45" s="1"/>
      <c r="G45" s="10">
        <v>0</v>
      </c>
      <c r="H45" s="10">
        <v>0</v>
      </c>
      <c r="I45" s="10">
        <v>2000</v>
      </c>
      <c r="J45" s="10"/>
      <c r="K45" s="10">
        <f t="shared" si="5"/>
        <v>2000</v>
      </c>
      <c r="L45" s="11"/>
      <c r="M45" s="10"/>
    </row>
    <row r="46" spans="1:13" ht="12" customHeight="1">
      <c r="A46" s="1"/>
      <c r="B46" s="1"/>
      <c r="C46" s="1"/>
      <c r="D46" s="1"/>
      <c r="E46" s="1" t="s">
        <v>102</v>
      </c>
      <c r="F46" s="1"/>
      <c r="G46" s="10">
        <v>0</v>
      </c>
      <c r="H46" s="10">
        <v>0</v>
      </c>
      <c r="I46" s="10">
        <v>7519</v>
      </c>
      <c r="J46" s="10"/>
      <c r="K46" s="10">
        <f t="shared" si="5"/>
        <v>7519</v>
      </c>
      <c r="L46" s="11"/>
      <c r="M46" s="10"/>
    </row>
    <row r="47" spans="1:13" ht="12" customHeight="1">
      <c r="A47" s="1"/>
      <c r="B47" s="1"/>
      <c r="C47" s="1"/>
      <c r="D47" s="1"/>
      <c r="E47" s="1" t="s">
        <v>41</v>
      </c>
      <c r="F47" s="1"/>
      <c r="G47" s="10">
        <v>0</v>
      </c>
      <c r="H47" s="10">
        <v>985.91</v>
      </c>
      <c r="I47" s="10">
        <v>2840.3</v>
      </c>
      <c r="J47" s="10">
        <v>1136.24</v>
      </c>
      <c r="K47" s="10">
        <f t="shared" si="5"/>
        <v>4962.45</v>
      </c>
      <c r="L47" s="11">
        <f>SUM(K47/M47)</f>
        <v>0.28717881944444446</v>
      </c>
      <c r="M47" s="10">
        <v>17280</v>
      </c>
    </row>
    <row r="48" spans="1:13" ht="12" customHeight="1">
      <c r="A48" s="1"/>
      <c r="B48" s="1"/>
      <c r="C48" s="1"/>
      <c r="D48" s="1"/>
      <c r="E48" s="1" t="s">
        <v>42</v>
      </c>
      <c r="F48" s="1"/>
      <c r="G48" s="10">
        <v>0</v>
      </c>
      <c r="H48" s="10">
        <v>0</v>
      </c>
      <c r="I48" s="10">
        <v>139</v>
      </c>
      <c r="J48" s="10"/>
      <c r="K48" s="10">
        <f t="shared" si="5"/>
        <v>139</v>
      </c>
      <c r="L48" s="11"/>
      <c r="M48" s="10">
        <v>10000.08</v>
      </c>
    </row>
    <row r="49" spans="1:13" ht="12" customHeight="1">
      <c r="A49" s="1"/>
      <c r="B49" s="1"/>
      <c r="C49" s="1"/>
      <c r="D49" s="1" t="s">
        <v>43</v>
      </c>
      <c r="E49" s="1"/>
      <c r="F49" s="1"/>
      <c r="G49" s="10">
        <f>ROUND(SUM(G44:G48),5)</f>
        <v>9291.36</v>
      </c>
      <c r="H49" s="10">
        <f t="shared" ref="H49:J49" si="6">ROUND(SUM(H44:H48),5)</f>
        <v>985.91</v>
      </c>
      <c r="I49" s="10">
        <f t="shared" si="6"/>
        <v>30425.599999999999</v>
      </c>
      <c r="J49" s="10">
        <f t="shared" si="6"/>
        <v>3142.74</v>
      </c>
      <c r="K49" s="10">
        <f t="shared" si="5"/>
        <v>43845.609999999993</v>
      </c>
      <c r="L49" s="11">
        <f>SUM(K49/M49)</f>
        <v>1.6072390550174336</v>
      </c>
      <c r="M49" s="10">
        <f>ROUND(M40+SUM(M44:M48),5)</f>
        <v>27280.080000000002</v>
      </c>
    </row>
    <row r="50" spans="1:13" ht="12" customHeight="1">
      <c r="A50" s="1"/>
      <c r="B50" s="1"/>
      <c r="C50" s="1"/>
      <c r="D50" s="1" t="s">
        <v>44</v>
      </c>
      <c r="E50" s="1"/>
      <c r="F50" s="1"/>
      <c r="G50" s="10"/>
      <c r="H50" s="10"/>
      <c r="I50" s="10"/>
      <c r="J50" s="10"/>
      <c r="K50" s="10"/>
      <c r="L50" s="11"/>
      <c r="M50" s="10"/>
    </row>
    <row r="51" spans="1:13" ht="12" customHeight="1">
      <c r="A51" s="1"/>
      <c r="B51" s="1"/>
      <c r="C51" s="1"/>
      <c r="D51" s="1"/>
      <c r="E51" s="1" t="s">
        <v>103</v>
      </c>
      <c r="F51" s="1"/>
      <c r="G51" s="10">
        <v>0</v>
      </c>
      <c r="H51" s="10">
        <v>0</v>
      </c>
      <c r="I51" s="10">
        <v>307</v>
      </c>
      <c r="J51" s="10"/>
      <c r="K51" s="10">
        <f t="shared" ref="K51:K55" si="7">SUM(G51:J51)</f>
        <v>307</v>
      </c>
      <c r="L51" s="11"/>
      <c r="M51" s="10"/>
    </row>
    <row r="52" spans="1:13" ht="12" customHeight="1">
      <c r="A52" s="1"/>
      <c r="B52" s="1"/>
      <c r="C52" s="1"/>
      <c r="D52" s="1"/>
      <c r="E52" s="1" t="s">
        <v>45</v>
      </c>
      <c r="F52" s="1"/>
      <c r="G52" s="10">
        <v>7726</v>
      </c>
      <c r="H52" s="10">
        <v>0</v>
      </c>
      <c r="I52" s="10">
        <v>2775.5</v>
      </c>
      <c r="J52" s="10"/>
      <c r="K52" s="10">
        <f t="shared" si="7"/>
        <v>10501.5</v>
      </c>
      <c r="L52" s="11"/>
      <c r="M52" s="10"/>
    </row>
    <row r="53" spans="1:13" ht="12" customHeight="1">
      <c r="A53" s="1"/>
      <c r="B53" s="1"/>
      <c r="C53" s="1"/>
      <c r="D53" s="1"/>
      <c r="E53" s="1" t="s">
        <v>46</v>
      </c>
      <c r="F53" s="1"/>
      <c r="G53" s="10">
        <v>785.45</v>
      </c>
      <c r="H53" s="10">
        <v>2940.12</v>
      </c>
      <c r="I53" s="10">
        <v>644.39</v>
      </c>
      <c r="J53" s="10">
        <v>2431.19</v>
      </c>
      <c r="K53" s="10">
        <f t="shared" si="7"/>
        <v>6801.15</v>
      </c>
      <c r="L53" s="11">
        <f>SUM(K53/M53)</f>
        <v>0.680109559123527</v>
      </c>
      <c r="M53" s="10">
        <v>10000.08</v>
      </c>
    </row>
    <row r="54" spans="1:13" ht="12" customHeight="1">
      <c r="A54" s="1"/>
      <c r="B54" s="1"/>
      <c r="C54" s="1"/>
      <c r="D54" s="1"/>
      <c r="E54" s="1" t="s">
        <v>47</v>
      </c>
      <c r="F54" s="1"/>
      <c r="G54" s="10">
        <v>0</v>
      </c>
      <c r="H54" s="10">
        <v>0</v>
      </c>
      <c r="I54" s="10">
        <v>0</v>
      </c>
      <c r="J54" s="10"/>
      <c r="K54" s="10">
        <f t="shared" si="7"/>
        <v>0</v>
      </c>
      <c r="L54" s="11"/>
      <c r="M54" s="10">
        <v>10000</v>
      </c>
    </row>
    <row r="55" spans="1:13" ht="12" customHeight="1">
      <c r="A55" s="1"/>
      <c r="B55" s="1"/>
      <c r="C55" s="1"/>
      <c r="D55" s="1" t="s">
        <v>48</v>
      </c>
      <c r="E55" s="1"/>
      <c r="F55" s="1"/>
      <c r="G55" s="10">
        <f>ROUND(SUM(G50:G54),5)</f>
        <v>8511.4500000000007</v>
      </c>
      <c r="H55" s="10">
        <f>ROUND(SUM(H50:H54),5)</f>
        <v>2940.12</v>
      </c>
      <c r="I55" s="10">
        <f>ROUND(SUM(I50:I54),5)</f>
        <v>3726.89</v>
      </c>
      <c r="J55" s="10">
        <f>ROUND(SUM(J50:J54),5)</f>
        <v>2431.19</v>
      </c>
      <c r="K55" s="10">
        <f t="shared" si="7"/>
        <v>17609.649999999998</v>
      </c>
      <c r="L55" s="11">
        <f>SUM(K55/M55)</f>
        <v>0.88047897808408748</v>
      </c>
      <c r="M55" s="10">
        <f>ROUND(SUM(M50:M54),5)</f>
        <v>20000.080000000002</v>
      </c>
    </row>
    <row r="56" spans="1:13" ht="12" customHeight="1">
      <c r="A56" s="1"/>
      <c r="B56" s="1"/>
      <c r="C56" s="1"/>
      <c r="D56" s="1" t="s">
        <v>49</v>
      </c>
      <c r="E56" s="1"/>
      <c r="F56" s="1"/>
      <c r="G56" s="10"/>
      <c r="H56" s="10"/>
      <c r="I56" s="10"/>
      <c r="J56" s="10"/>
      <c r="K56" s="10"/>
      <c r="L56" s="11"/>
      <c r="M56" s="10"/>
    </row>
    <row r="57" spans="1:13" ht="12" customHeight="1">
      <c r="A57" s="1"/>
      <c r="B57" s="1"/>
      <c r="C57" s="1"/>
      <c r="D57" s="1"/>
      <c r="E57" s="1" t="s">
        <v>50</v>
      </c>
      <c r="F57" s="1"/>
      <c r="G57" s="10">
        <v>315.7</v>
      </c>
      <c r="H57" s="10">
        <v>531</v>
      </c>
      <c r="I57" s="10">
        <v>1.83</v>
      </c>
      <c r="J57" s="10">
        <v>3.17</v>
      </c>
      <c r="K57" s="10">
        <f t="shared" ref="K57:K68" si="8">SUM(G57:J57)</f>
        <v>851.7</v>
      </c>
      <c r="L57" s="11"/>
      <c r="M57" s="10"/>
    </row>
    <row r="58" spans="1:13" ht="12" customHeight="1">
      <c r="A58" s="1"/>
      <c r="B58" s="1"/>
      <c r="C58" s="1"/>
      <c r="D58" s="1"/>
      <c r="E58" s="1" t="s">
        <v>51</v>
      </c>
      <c r="F58" s="1"/>
      <c r="G58" s="10">
        <v>119.19</v>
      </c>
      <c r="H58" s="10">
        <v>0</v>
      </c>
      <c r="I58" s="10">
        <v>171.02</v>
      </c>
      <c r="J58" s="10">
        <v>84.5</v>
      </c>
      <c r="K58" s="10">
        <f t="shared" si="8"/>
        <v>374.71000000000004</v>
      </c>
      <c r="L58" s="11"/>
      <c r="M58" s="10"/>
    </row>
    <row r="59" spans="1:13" ht="12" customHeight="1">
      <c r="A59" s="1"/>
      <c r="B59" s="1"/>
      <c r="C59" s="1"/>
      <c r="D59" s="1"/>
      <c r="E59" s="1" t="s">
        <v>52</v>
      </c>
      <c r="F59" s="1"/>
      <c r="G59" s="10">
        <v>36</v>
      </c>
      <c r="H59" s="10">
        <v>0</v>
      </c>
      <c r="I59" s="10">
        <v>36</v>
      </c>
      <c r="J59" s="10"/>
      <c r="K59" s="10">
        <f t="shared" si="8"/>
        <v>72</v>
      </c>
      <c r="L59" s="11"/>
      <c r="M59" s="10"/>
    </row>
    <row r="60" spans="1:13" ht="12" customHeight="1">
      <c r="A60" s="1"/>
      <c r="B60" s="1"/>
      <c r="C60" s="1"/>
      <c r="D60" s="1"/>
      <c r="E60" s="1" t="s">
        <v>53</v>
      </c>
      <c r="F60" s="1"/>
      <c r="G60" s="10">
        <v>552.32000000000005</v>
      </c>
      <c r="H60" s="10">
        <v>0</v>
      </c>
      <c r="I60" s="10">
        <v>0</v>
      </c>
      <c r="J60" s="10"/>
      <c r="K60" s="10">
        <f t="shared" si="8"/>
        <v>552.32000000000005</v>
      </c>
      <c r="L60" s="11"/>
      <c r="M60" s="10"/>
    </row>
    <row r="61" spans="1:13" ht="12" customHeight="1">
      <c r="A61" s="1"/>
      <c r="B61" s="1"/>
      <c r="C61" s="1"/>
      <c r="D61" s="1"/>
      <c r="E61" s="1" t="s">
        <v>54</v>
      </c>
      <c r="F61" s="1"/>
      <c r="G61" s="10">
        <v>622.96</v>
      </c>
      <c r="H61" s="10">
        <v>736.14</v>
      </c>
      <c r="I61" s="10">
        <v>1145.56</v>
      </c>
      <c r="J61" s="10">
        <v>713.97</v>
      </c>
      <c r="K61" s="10">
        <f t="shared" si="8"/>
        <v>3218.63</v>
      </c>
      <c r="L61" s="11"/>
      <c r="M61" s="10"/>
    </row>
    <row r="62" spans="1:13" ht="12" customHeight="1">
      <c r="A62" s="1"/>
      <c r="B62" s="1"/>
      <c r="C62" s="1"/>
      <c r="D62" s="1"/>
      <c r="E62" s="1" t="s">
        <v>55</v>
      </c>
      <c r="F62" s="1"/>
      <c r="G62" s="10">
        <v>270</v>
      </c>
      <c r="H62" s="10">
        <v>0</v>
      </c>
      <c r="I62" s="10">
        <v>600</v>
      </c>
      <c r="J62" s="10"/>
      <c r="K62" s="10">
        <f t="shared" si="8"/>
        <v>870</v>
      </c>
      <c r="L62" s="11"/>
      <c r="M62" s="10"/>
    </row>
    <row r="63" spans="1:13" ht="12" customHeight="1">
      <c r="A63" s="1"/>
      <c r="B63" s="1"/>
      <c r="C63" s="1"/>
      <c r="D63" s="1"/>
      <c r="E63" s="1" t="s">
        <v>56</v>
      </c>
      <c r="F63" s="1"/>
      <c r="G63" s="10">
        <v>470</v>
      </c>
      <c r="H63" s="10">
        <v>0</v>
      </c>
      <c r="I63" s="10">
        <v>25</v>
      </c>
      <c r="J63" s="10">
        <v>75</v>
      </c>
      <c r="K63" s="10">
        <f t="shared" si="8"/>
        <v>570</v>
      </c>
      <c r="L63" s="11"/>
      <c r="M63" s="10"/>
    </row>
    <row r="64" spans="1:13" ht="12" customHeight="1">
      <c r="A64" s="1"/>
      <c r="B64" s="1"/>
      <c r="C64" s="1"/>
      <c r="D64" s="1"/>
      <c r="E64" s="1" t="s">
        <v>57</v>
      </c>
      <c r="F64" s="1"/>
      <c r="G64" s="10">
        <v>140.04</v>
      </c>
      <c r="H64" s="10">
        <v>24.01</v>
      </c>
      <c r="I64" s="10">
        <v>262.83999999999997</v>
      </c>
      <c r="J64" s="10"/>
      <c r="K64" s="10">
        <f t="shared" si="8"/>
        <v>426.89</v>
      </c>
      <c r="L64" s="11"/>
      <c r="M64" s="10"/>
    </row>
    <row r="65" spans="1:13" ht="12" customHeight="1">
      <c r="A65" s="1"/>
      <c r="B65" s="1"/>
      <c r="C65" s="1"/>
      <c r="D65" s="1"/>
      <c r="E65" s="1" t="s">
        <v>58</v>
      </c>
      <c r="F65" s="1"/>
      <c r="G65" s="10">
        <v>0</v>
      </c>
      <c r="H65" s="10">
        <v>473.7</v>
      </c>
      <c r="I65" s="10">
        <v>0</v>
      </c>
      <c r="J65" s="10"/>
      <c r="K65" s="10">
        <f t="shared" si="8"/>
        <v>473.7</v>
      </c>
      <c r="L65" s="11"/>
      <c r="M65" s="10"/>
    </row>
    <row r="66" spans="1:13" ht="12" customHeight="1">
      <c r="A66" s="1"/>
      <c r="B66" s="1"/>
      <c r="C66" s="1"/>
      <c r="D66" s="1"/>
      <c r="E66" s="1" t="s">
        <v>59</v>
      </c>
      <c r="F66" s="1"/>
      <c r="G66" s="10">
        <v>885</v>
      </c>
      <c r="H66" s="10">
        <v>0</v>
      </c>
      <c r="I66" s="10">
        <v>7044.9</v>
      </c>
      <c r="J66" s="10">
        <v>714</v>
      </c>
      <c r="K66" s="10">
        <f t="shared" si="8"/>
        <v>8643.9</v>
      </c>
      <c r="L66" s="11">
        <f>SUM(K66/M66)</f>
        <v>1.7287661698706409</v>
      </c>
      <c r="M66" s="10">
        <v>5000.04</v>
      </c>
    </row>
    <row r="67" spans="1:13" ht="12" customHeight="1">
      <c r="A67" s="1"/>
      <c r="B67" s="1"/>
      <c r="C67" s="1"/>
      <c r="D67" s="1"/>
      <c r="E67" s="1" t="s">
        <v>98</v>
      </c>
      <c r="F67" s="1"/>
      <c r="G67" s="10">
        <v>0</v>
      </c>
      <c r="H67" s="10">
        <v>90</v>
      </c>
      <c r="I67" s="10">
        <v>20</v>
      </c>
      <c r="J67" s="10">
        <v>140</v>
      </c>
      <c r="K67" s="10">
        <f t="shared" si="8"/>
        <v>250</v>
      </c>
      <c r="L67" s="11"/>
      <c r="M67" s="10"/>
    </row>
    <row r="68" spans="1:13" ht="12" customHeight="1">
      <c r="A68" s="1"/>
      <c r="B68" s="1"/>
      <c r="C68" s="1"/>
      <c r="D68" s="1"/>
      <c r="E68" s="1" t="s">
        <v>60</v>
      </c>
      <c r="F68" s="1"/>
      <c r="G68" s="10">
        <v>3500</v>
      </c>
      <c r="H68" s="10">
        <v>315</v>
      </c>
      <c r="I68" s="10">
        <v>1080</v>
      </c>
      <c r="J68" s="10"/>
      <c r="K68" s="10">
        <f t="shared" si="8"/>
        <v>4895</v>
      </c>
      <c r="L68" s="11"/>
      <c r="M68" s="10"/>
    </row>
    <row r="69" spans="1:13" ht="12" customHeight="1">
      <c r="A69" s="1"/>
      <c r="B69" s="1"/>
      <c r="C69" s="1"/>
      <c r="D69" s="1"/>
      <c r="E69" s="1" t="s">
        <v>61</v>
      </c>
      <c r="F69" s="1"/>
      <c r="G69" s="10"/>
      <c r="H69" s="10"/>
      <c r="I69" s="10"/>
      <c r="J69" s="10"/>
      <c r="K69" s="10"/>
      <c r="M69" s="10"/>
    </row>
    <row r="70" spans="1:13" ht="12" customHeight="1">
      <c r="A70" s="1"/>
      <c r="B70" s="1"/>
      <c r="C70" s="1"/>
      <c r="D70" s="1"/>
      <c r="E70" s="1"/>
      <c r="F70" s="1" t="s">
        <v>94</v>
      </c>
      <c r="G70" s="10">
        <v>1131.4000000000001</v>
      </c>
      <c r="H70" s="10">
        <v>0</v>
      </c>
      <c r="I70" s="10">
        <v>1219.03</v>
      </c>
      <c r="J70" s="10">
        <v>79.709999999999994</v>
      </c>
      <c r="K70" s="10">
        <f t="shared" ref="K70:K106" si="9">SUM(G70:J70)</f>
        <v>2430.1400000000003</v>
      </c>
      <c r="L70" s="11"/>
      <c r="M70" s="10"/>
    </row>
    <row r="71" spans="1:13" ht="12" customHeight="1">
      <c r="A71" s="1"/>
      <c r="B71" s="1"/>
      <c r="C71" s="1"/>
      <c r="D71" s="1"/>
      <c r="E71" s="1"/>
      <c r="F71" s="1" t="s">
        <v>95</v>
      </c>
      <c r="G71" s="10">
        <v>545.51</v>
      </c>
      <c r="H71" s="10">
        <v>664.88</v>
      </c>
      <c r="I71" s="10">
        <v>912.53</v>
      </c>
      <c r="J71" s="10">
        <v>664.36</v>
      </c>
      <c r="K71" s="10">
        <f t="shared" si="9"/>
        <v>2787.28</v>
      </c>
      <c r="L71" s="11"/>
      <c r="M71" s="10"/>
    </row>
    <row r="72" spans="1:13" ht="12" customHeight="1">
      <c r="A72" s="1"/>
      <c r="B72" s="1"/>
      <c r="C72" s="1"/>
      <c r="D72" s="1"/>
      <c r="E72" s="1"/>
      <c r="F72" s="1" t="s">
        <v>109</v>
      </c>
      <c r="G72" s="10"/>
      <c r="H72" s="10"/>
      <c r="I72" s="10"/>
      <c r="J72" s="10"/>
      <c r="K72" s="10"/>
      <c r="L72" s="11"/>
      <c r="M72" s="10"/>
    </row>
    <row r="73" spans="1:13" ht="12" customHeight="1">
      <c r="A73" s="1"/>
      <c r="B73" s="1"/>
      <c r="C73" s="1"/>
      <c r="D73" s="1"/>
      <c r="E73" s="1" t="s">
        <v>96</v>
      </c>
      <c r="F73" s="1"/>
      <c r="G73" s="10">
        <f>ROUND(SUM(G70:G71),5)</f>
        <v>1676.91</v>
      </c>
      <c r="H73" s="10">
        <f t="shared" ref="H73:I73" si="10">ROUND(SUM(H70:H71),5)</f>
        <v>664.88</v>
      </c>
      <c r="I73" s="10">
        <f t="shared" si="10"/>
        <v>2131.56</v>
      </c>
      <c r="J73" s="10">
        <f>SUM(J70:J72)</f>
        <v>744.07</v>
      </c>
      <c r="K73" s="10">
        <f t="shared" si="9"/>
        <v>5217.42</v>
      </c>
      <c r="L73" s="11">
        <f>SUM(K73/M73)</f>
        <v>0.86957000000000007</v>
      </c>
      <c r="M73" s="10">
        <v>6000</v>
      </c>
    </row>
    <row r="74" spans="1:13" ht="12" customHeight="1">
      <c r="A74" s="1"/>
      <c r="B74" s="1"/>
      <c r="C74" s="1"/>
      <c r="D74" s="1"/>
      <c r="E74" s="1" t="s">
        <v>62</v>
      </c>
      <c r="F74" s="1"/>
      <c r="G74" s="10">
        <v>0</v>
      </c>
      <c r="H74" s="10">
        <v>0</v>
      </c>
      <c r="I74" s="10">
        <v>0</v>
      </c>
      <c r="J74" s="10">
        <v>0</v>
      </c>
      <c r="K74" s="10">
        <f t="shared" si="9"/>
        <v>0</v>
      </c>
      <c r="L74" s="11"/>
      <c r="M74" s="10">
        <v>3000</v>
      </c>
    </row>
    <row r="75" spans="1:13" ht="12" customHeight="1">
      <c r="A75" s="1"/>
      <c r="B75" s="1"/>
      <c r="C75" s="1"/>
      <c r="D75" s="1"/>
      <c r="E75" s="1" t="s">
        <v>63</v>
      </c>
      <c r="F75" s="1"/>
      <c r="G75" s="10">
        <v>10.7</v>
      </c>
      <c r="H75" s="10">
        <v>23.9</v>
      </c>
      <c r="I75" s="10">
        <v>136.6</v>
      </c>
      <c r="J75" s="10">
        <v>198.77</v>
      </c>
      <c r="K75" s="10">
        <f t="shared" si="9"/>
        <v>369.97</v>
      </c>
      <c r="L75" s="11">
        <f>SUM(K75/M75)</f>
        <v>0.18461576846307387</v>
      </c>
      <c r="M75" s="10">
        <v>2004</v>
      </c>
    </row>
    <row r="76" spans="1:13" ht="12" customHeight="1">
      <c r="A76" s="1"/>
      <c r="B76" s="1"/>
      <c r="C76" s="1"/>
      <c r="D76" s="1"/>
      <c r="E76" s="1" t="s">
        <v>64</v>
      </c>
      <c r="F76" s="1"/>
      <c r="G76" s="10">
        <v>1069.95</v>
      </c>
      <c r="H76" s="10">
        <v>125.9</v>
      </c>
      <c r="I76" s="10">
        <v>608.45000000000005</v>
      </c>
      <c r="J76" s="10">
        <v>591.45000000000005</v>
      </c>
      <c r="K76" s="10">
        <f t="shared" si="9"/>
        <v>2395.75</v>
      </c>
      <c r="L76" s="11">
        <f>SUM(K76/M76)</f>
        <v>0.29931909045477262</v>
      </c>
      <c r="M76" s="10">
        <v>8004</v>
      </c>
    </row>
    <row r="77" spans="1:13" ht="12" customHeight="1">
      <c r="A77" s="1"/>
      <c r="B77" s="1"/>
      <c r="C77" s="1"/>
      <c r="D77" s="1"/>
      <c r="E77" s="1" t="s">
        <v>65</v>
      </c>
      <c r="F77" s="1"/>
      <c r="G77" s="10">
        <v>115.12</v>
      </c>
      <c r="H77" s="10">
        <v>0</v>
      </c>
      <c r="I77" s="10">
        <v>207</v>
      </c>
      <c r="J77" s="10"/>
      <c r="K77" s="10">
        <f t="shared" si="9"/>
        <v>322.12</v>
      </c>
      <c r="L77" s="11"/>
      <c r="M77" s="10"/>
    </row>
    <row r="78" spans="1:13" ht="12" customHeight="1">
      <c r="A78" s="1"/>
      <c r="B78" s="1"/>
      <c r="C78" s="1"/>
      <c r="D78" s="1"/>
      <c r="E78" s="1" t="s">
        <v>66</v>
      </c>
      <c r="F78" s="1"/>
      <c r="G78" s="10"/>
      <c r="H78" s="10"/>
      <c r="I78" s="10"/>
      <c r="J78" s="10"/>
      <c r="K78" s="10"/>
      <c r="L78" s="11"/>
      <c r="M78" s="10"/>
    </row>
    <row r="79" spans="1:13" ht="12" customHeight="1">
      <c r="A79" s="1"/>
      <c r="B79" s="1"/>
      <c r="C79" s="1"/>
      <c r="D79" s="1"/>
      <c r="E79" s="1"/>
      <c r="F79" s="1" t="s">
        <v>67</v>
      </c>
      <c r="G79" s="10">
        <v>912.29</v>
      </c>
      <c r="H79" s="10">
        <v>1180.99</v>
      </c>
      <c r="I79" s="10">
        <v>944.47</v>
      </c>
      <c r="J79" s="10">
        <v>846.35</v>
      </c>
      <c r="K79" s="10">
        <f t="shared" si="9"/>
        <v>3884.1</v>
      </c>
      <c r="L79" s="11">
        <f>SUM(K79/M79)</f>
        <v>0.53945833333333337</v>
      </c>
      <c r="M79" s="10">
        <v>7200</v>
      </c>
    </row>
    <row r="80" spans="1:13" ht="12" customHeight="1">
      <c r="A80" s="1"/>
      <c r="B80" s="1"/>
      <c r="C80" s="1"/>
      <c r="D80" s="1"/>
      <c r="E80" s="1"/>
      <c r="F80" s="1" t="s">
        <v>68</v>
      </c>
      <c r="G80" s="10">
        <v>88</v>
      </c>
      <c r="H80" s="10">
        <v>0</v>
      </c>
      <c r="I80" s="10">
        <v>0</v>
      </c>
      <c r="J80" s="10">
        <v>176</v>
      </c>
      <c r="K80" s="10">
        <f t="shared" si="9"/>
        <v>264</v>
      </c>
      <c r="L80" s="11"/>
      <c r="M80" s="10"/>
    </row>
    <row r="81" spans="1:13" ht="12" customHeight="1">
      <c r="A81" s="1"/>
      <c r="B81" s="1"/>
      <c r="C81" s="1"/>
      <c r="D81" s="1"/>
      <c r="E81" s="1"/>
      <c r="F81" s="1" t="s">
        <v>69</v>
      </c>
      <c r="G81" s="10">
        <v>0</v>
      </c>
      <c r="H81" s="10">
        <v>2881.19</v>
      </c>
      <c r="I81" s="10">
        <v>1000.18</v>
      </c>
      <c r="J81" s="10">
        <v>1796.29</v>
      </c>
      <c r="K81" s="10">
        <f t="shared" si="9"/>
        <v>5677.66</v>
      </c>
      <c r="L81" s="11">
        <f>SUM(K81/M81)</f>
        <v>0.56776145790833676</v>
      </c>
      <c r="M81" s="10">
        <v>10000.08</v>
      </c>
    </row>
    <row r="82" spans="1:13" ht="12" customHeight="1">
      <c r="A82" s="1"/>
      <c r="B82" s="1"/>
      <c r="C82" s="1"/>
      <c r="D82" s="1"/>
      <c r="E82" s="1"/>
      <c r="F82" s="1" t="s">
        <v>70</v>
      </c>
      <c r="G82" s="10">
        <v>393.03</v>
      </c>
      <c r="H82" s="10">
        <v>367.86</v>
      </c>
      <c r="I82" s="10">
        <v>683.2</v>
      </c>
      <c r="J82" s="10">
        <v>594.77</v>
      </c>
      <c r="K82" s="10">
        <f t="shared" si="9"/>
        <v>2038.8600000000001</v>
      </c>
      <c r="L82" s="11">
        <f>SUM(K82/M82)</f>
        <v>0.32863636363636367</v>
      </c>
      <c r="M82" s="10">
        <v>6204</v>
      </c>
    </row>
    <row r="83" spans="1:13" ht="12" customHeight="1">
      <c r="A83" s="1"/>
      <c r="B83" s="1"/>
      <c r="C83" s="1"/>
      <c r="D83" s="1"/>
      <c r="E83" s="1" t="s">
        <v>71</v>
      </c>
      <c r="F83" s="1"/>
      <c r="G83" s="10">
        <f>ROUND(SUM(G78:G82),5)</f>
        <v>1393.32</v>
      </c>
      <c r="H83" s="10">
        <f t="shared" ref="H83:J83" si="11">ROUND(SUM(H78:H82),5)</f>
        <v>4430.04</v>
      </c>
      <c r="I83" s="10">
        <f t="shared" si="11"/>
        <v>2627.85</v>
      </c>
      <c r="J83" s="10">
        <f t="shared" si="11"/>
        <v>3413.41</v>
      </c>
      <c r="K83" s="10">
        <f t="shared" si="9"/>
        <v>11864.619999999999</v>
      </c>
      <c r="L83" s="11">
        <f>SUM(K83/M83)</f>
        <v>0.50694665203673883</v>
      </c>
      <c r="M83" s="10">
        <f>ROUND(SUM(M78:M82),5)</f>
        <v>23404.080000000002</v>
      </c>
    </row>
    <row r="84" spans="1:13" ht="12" customHeight="1">
      <c r="A84" s="1"/>
      <c r="B84" s="1"/>
      <c r="C84" s="1"/>
      <c r="D84" s="1"/>
      <c r="E84" s="1" t="s">
        <v>72</v>
      </c>
      <c r="F84" s="1"/>
      <c r="G84" s="10">
        <v>0</v>
      </c>
      <c r="H84" s="10">
        <v>0</v>
      </c>
      <c r="I84" s="10">
        <v>0</v>
      </c>
      <c r="J84" s="10"/>
      <c r="K84" s="10">
        <f t="shared" si="9"/>
        <v>0</v>
      </c>
      <c r="L84" s="11">
        <f>SUM(K84/M84)</f>
        <v>0</v>
      </c>
      <c r="M84" s="10">
        <v>2004</v>
      </c>
    </row>
    <row r="85" spans="1:13" ht="12" customHeight="1">
      <c r="A85" s="1"/>
      <c r="B85" s="1"/>
      <c r="C85" s="1"/>
      <c r="D85" s="1" t="s">
        <v>73</v>
      </c>
      <c r="E85" s="1"/>
      <c r="F85" s="1"/>
      <c r="G85" s="10">
        <f>ROUND(SUM(G73:G77)+SUM(G83:G84)+SUM(G57:G68),5)</f>
        <v>11177.21</v>
      </c>
      <c r="H85" s="10">
        <f t="shared" ref="H85:J85" si="12">ROUND(SUM(H73:H77)+SUM(H83:H84)+SUM(H57:H68),5)</f>
        <v>7414.57</v>
      </c>
      <c r="I85" s="10">
        <f t="shared" si="12"/>
        <v>16098.61</v>
      </c>
      <c r="J85" s="10">
        <f t="shared" si="12"/>
        <v>6678.34</v>
      </c>
      <c r="K85" s="10">
        <f t="shared" si="9"/>
        <v>41368.729999999996</v>
      </c>
      <c r="L85" s="11">
        <f>SUM(K85/M85)</f>
        <v>0.83715050878134489</v>
      </c>
      <c r="M85" s="10">
        <f>ROUND(SUM(M56:M77)+SUM(M83:M84),5)</f>
        <v>49416.12</v>
      </c>
    </row>
    <row r="86" spans="1:13" ht="12" customHeight="1">
      <c r="A86" s="1"/>
      <c r="B86" s="1"/>
      <c r="C86" s="1"/>
      <c r="D86" s="1" t="s">
        <v>74</v>
      </c>
      <c r="E86" s="1"/>
      <c r="F86" s="1"/>
      <c r="G86" s="10"/>
      <c r="H86" s="10"/>
      <c r="I86" s="10"/>
      <c r="J86" s="10"/>
      <c r="K86" s="10"/>
      <c r="L86" s="11"/>
      <c r="M86" s="10"/>
    </row>
    <row r="87" spans="1:13" ht="12" customHeight="1">
      <c r="A87" s="1"/>
      <c r="B87" s="1"/>
      <c r="C87" s="1"/>
      <c r="D87" s="1"/>
      <c r="E87" s="1" t="s">
        <v>75</v>
      </c>
      <c r="F87" s="1"/>
      <c r="G87" s="10">
        <v>113.25</v>
      </c>
      <c r="H87" s="10">
        <v>113.25</v>
      </c>
      <c r="I87" s="10">
        <v>25</v>
      </c>
      <c r="J87" s="10">
        <v>113.25</v>
      </c>
      <c r="K87" s="10">
        <f t="shared" si="9"/>
        <v>364.75</v>
      </c>
      <c r="L87" s="11">
        <f>SUM(K87/M87)</f>
        <v>0.24316666666666667</v>
      </c>
      <c r="M87" s="10">
        <v>1500</v>
      </c>
    </row>
    <row r="88" spans="1:13" ht="12" customHeight="1">
      <c r="A88" s="1"/>
      <c r="B88" s="1"/>
      <c r="C88" s="1"/>
      <c r="D88" s="1"/>
      <c r="E88" s="1" t="s">
        <v>113</v>
      </c>
      <c r="F88" s="1"/>
      <c r="G88" s="10"/>
      <c r="H88" s="10"/>
      <c r="I88" s="10"/>
      <c r="J88" s="10">
        <v>47.9</v>
      </c>
      <c r="K88" s="10"/>
      <c r="L88" s="11"/>
      <c r="M88" s="10"/>
    </row>
    <row r="89" spans="1:13" ht="12" customHeight="1">
      <c r="A89" s="1"/>
      <c r="B89" s="1"/>
      <c r="C89" s="1"/>
      <c r="D89" s="1"/>
      <c r="E89" s="1" t="s">
        <v>76</v>
      </c>
      <c r="F89" s="1"/>
      <c r="G89" s="10">
        <v>3451.86</v>
      </c>
      <c r="H89" s="10">
        <v>4985.49</v>
      </c>
      <c r="I89" s="10">
        <v>3372.12</v>
      </c>
      <c r="J89" s="10">
        <v>5146.79</v>
      </c>
      <c r="K89" s="10">
        <f t="shared" si="9"/>
        <v>16956.260000000002</v>
      </c>
      <c r="L89" s="11">
        <f>SUM(K89/M89)</f>
        <v>0.23464325251854315</v>
      </c>
      <c r="M89" s="10">
        <v>72264</v>
      </c>
    </row>
    <row r="90" spans="1:13" ht="12" customHeight="1">
      <c r="A90" s="1"/>
      <c r="B90" s="1"/>
      <c r="C90" s="1"/>
      <c r="D90" s="1"/>
      <c r="E90" s="1" t="s">
        <v>77</v>
      </c>
      <c r="F90" s="1"/>
      <c r="G90" s="10">
        <v>14.32</v>
      </c>
      <c r="H90" s="10">
        <v>46</v>
      </c>
      <c r="I90" s="10">
        <v>32.9</v>
      </c>
      <c r="J90" s="10">
        <v>18.32</v>
      </c>
      <c r="K90" s="10">
        <f t="shared" si="9"/>
        <v>111.53999999999999</v>
      </c>
      <c r="L90" s="11"/>
      <c r="M90" s="10"/>
    </row>
    <row r="91" spans="1:13" ht="12" customHeight="1">
      <c r="A91" s="1"/>
      <c r="B91" s="1"/>
      <c r="C91" s="1"/>
      <c r="D91" s="1"/>
      <c r="E91" s="1" t="s">
        <v>78</v>
      </c>
      <c r="F91" s="1"/>
      <c r="G91" s="10">
        <v>636.24</v>
      </c>
      <c r="H91" s="10">
        <v>375.29</v>
      </c>
      <c r="I91" s="10">
        <v>391.08</v>
      </c>
      <c r="J91" s="10">
        <v>672.81</v>
      </c>
      <c r="K91" s="10">
        <f t="shared" si="9"/>
        <v>2075.42</v>
      </c>
      <c r="L91" s="11"/>
      <c r="M91" s="10"/>
    </row>
    <row r="92" spans="1:13" ht="12" customHeight="1">
      <c r="A92" s="1"/>
      <c r="B92" s="1"/>
      <c r="C92" s="1"/>
      <c r="D92" s="1"/>
      <c r="E92" s="1" t="s">
        <v>79</v>
      </c>
      <c r="F92" s="1"/>
      <c r="G92" s="10"/>
      <c r="H92" s="10"/>
      <c r="I92" s="10"/>
      <c r="J92" s="10"/>
      <c r="K92" s="10">
        <f t="shared" si="9"/>
        <v>0</v>
      </c>
      <c r="L92" s="11"/>
      <c r="M92" s="10"/>
    </row>
    <row r="93" spans="1:13" ht="12" customHeight="1">
      <c r="A93" s="1"/>
      <c r="B93" s="1"/>
      <c r="C93" s="1"/>
      <c r="D93" s="1"/>
      <c r="E93" s="1"/>
      <c r="F93" s="1" t="s">
        <v>80</v>
      </c>
      <c r="G93" s="10">
        <v>5135.6400000000003</v>
      </c>
      <c r="H93" s="10">
        <v>923.08</v>
      </c>
      <c r="I93" s="10">
        <v>1747.15</v>
      </c>
      <c r="J93" s="10">
        <v>2463.62</v>
      </c>
      <c r="K93" s="10">
        <f t="shared" si="9"/>
        <v>10269.490000000002</v>
      </c>
      <c r="L93" s="11"/>
      <c r="M93" s="10"/>
    </row>
    <row r="94" spans="1:13" ht="12" customHeight="1">
      <c r="A94" s="1"/>
      <c r="B94" s="1"/>
      <c r="C94" s="1"/>
      <c r="D94" s="1"/>
      <c r="E94" s="1"/>
      <c r="F94" s="1" t="s">
        <v>81</v>
      </c>
      <c r="G94" s="10">
        <v>19690.5</v>
      </c>
      <c r="H94" s="10">
        <v>25789.5</v>
      </c>
      <c r="I94" s="10">
        <v>22678.75</v>
      </c>
      <c r="J94" s="10">
        <v>36085.51</v>
      </c>
      <c r="K94" s="10">
        <f t="shared" si="9"/>
        <v>104244.26000000001</v>
      </c>
      <c r="L94" s="11"/>
      <c r="M94" s="10"/>
    </row>
    <row r="95" spans="1:13" ht="12" customHeight="1">
      <c r="A95" s="1"/>
      <c r="B95" s="1"/>
      <c r="C95" s="1"/>
      <c r="D95" s="1"/>
      <c r="E95" s="1"/>
      <c r="F95" s="1" t="s">
        <v>82</v>
      </c>
      <c r="G95" s="10">
        <v>0</v>
      </c>
      <c r="H95" s="10">
        <v>0</v>
      </c>
      <c r="I95" s="10">
        <v>0</v>
      </c>
      <c r="J95" s="10">
        <v>0</v>
      </c>
      <c r="K95" s="10">
        <f t="shared" si="9"/>
        <v>0</v>
      </c>
      <c r="L95" s="11"/>
      <c r="M95" s="10">
        <v>298224</v>
      </c>
    </row>
    <row r="96" spans="1:13" ht="12" customHeight="1">
      <c r="A96" s="1"/>
      <c r="B96" s="1"/>
      <c r="C96" s="1"/>
      <c r="D96" s="1"/>
      <c r="E96" s="1" t="s">
        <v>83</v>
      </c>
      <c r="F96" s="1"/>
      <c r="G96" s="10">
        <f>ROUND(SUM(G92:G95),5)</f>
        <v>24826.14</v>
      </c>
      <c r="H96" s="10">
        <f t="shared" ref="H96:J96" si="13">ROUND(SUM(H92:H95),5)</f>
        <v>26712.58</v>
      </c>
      <c r="I96" s="10">
        <f t="shared" si="13"/>
        <v>24425.9</v>
      </c>
      <c r="J96" s="10">
        <f t="shared" si="13"/>
        <v>38549.129999999997</v>
      </c>
      <c r="K96" s="10">
        <f t="shared" si="9"/>
        <v>114513.75</v>
      </c>
      <c r="L96" s="11"/>
      <c r="M96" s="10">
        <f>ROUND(SUM(M92:M95),5)</f>
        <v>298224</v>
      </c>
    </row>
    <row r="97" spans="1:13" ht="12" customHeight="1">
      <c r="A97" s="1"/>
      <c r="B97" s="1"/>
      <c r="C97" s="1"/>
      <c r="D97" s="1"/>
      <c r="E97" s="1" t="s">
        <v>84</v>
      </c>
      <c r="F97" s="1"/>
      <c r="G97" s="10">
        <v>16000.02</v>
      </c>
      <c r="H97" s="10">
        <v>16000.02</v>
      </c>
      <c r="I97" s="10">
        <v>12653.86</v>
      </c>
      <c r="J97" s="10">
        <v>19115.400000000001</v>
      </c>
      <c r="K97" s="10">
        <f t="shared" si="9"/>
        <v>63769.3</v>
      </c>
      <c r="L97" s="11"/>
      <c r="M97" s="10">
        <v>208000.08</v>
      </c>
    </row>
    <row r="98" spans="1:13" ht="12" customHeight="1">
      <c r="A98" s="1"/>
      <c r="B98" s="1"/>
      <c r="C98" s="1"/>
      <c r="D98" s="1"/>
      <c r="E98" s="1" t="s">
        <v>85</v>
      </c>
      <c r="F98" s="1"/>
      <c r="G98" s="10">
        <v>3576</v>
      </c>
      <c r="H98" s="10">
        <v>7000</v>
      </c>
      <c r="I98" s="10">
        <v>7000</v>
      </c>
      <c r="J98" s="10">
        <v>9524.57</v>
      </c>
      <c r="K98" s="10">
        <f t="shared" si="9"/>
        <v>27100.57</v>
      </c>
      <c r="L98" s="11"/>
      <c r="M98" s="10">
        <v>96000</v>
      </c>
    </row>
    <row r="99" spans="1:13" ht="12" customHeight="1">
      <c r="A99" s="1"/>
      <c r="B99" s="1"/>
      <c r="C99" s="1"/>
      <c r="D99" s="1"/>
      <c r="E99" s="1" t="s">
        <v>86</v>
      </c>
      <c r="F99" s="1"/>
      <c r="G99" s="10">
        <v>720</v>
      </c>
      <c r="H99" s="10">
        <v>1345.43</v>
      </c>
      <c r="I99" s="10">
        <v>0</v>
      </c>
      <c r="J99" s="10">
        <v>0</v>
      </c>
      <c r="K99" s="10">
        <f t="shared" si="9"/>
        <v>2065.4300000000003</v>
      </c>
      <c r="L99" s="11"/>
      <c r="M99" s="10"/>
    </row>
    <row r="100" spans="1:13" ht="12" customHeight="1">
      <c r="A100" s="1"/>
      <c r="B100" s="1"/>
      <c r="C100" s="1"/>
      <c r="D100" s="1"/>
      <c r="E100" s="1" t="s">
        <v>110</v>
      </c>
      <c r="F100" s="1"/>
      <c r="G100" s="10"/>
      <c r="H100" s="10"/>
      <c r="I100" s="10"/>
      <c r="J100" s="10">
        <v>89</v>
      </c>
      <c r="K100" s="10"/>
      <c r="L100" s="11"/>
      <c r="M100" s="10"/>
    </row>
    <row r="101" spans="1:13" ht="12" customHeight="1">
      <c r="A101" s="1"/>
      <c r="B101" s="1"/>
      <c r="C101" s="1"/>
      <c r="D101" s="1"/>
      <c r="E101" s="1" t="s">
        <v>111</v>
      </c>
      <c r="F101" s="1"/>
      <c r="G101" s="10"/>
      <c r="H101" s="10"/>
      <c r="I101" s="10"/>
      <c r="J101" s="10"/>
      <c r="K101" s="10"/>
      <c r="L101" s="11"/>
      <c r="M101" s="10"/>
    </row>
    <row r="102" spans="1:13" ht="12" customHeight="1">
      <c r="A102" s="1"/>
      <c r="B102" s="1"/>
      <c r="C102" s="1"/>
      <c r="D102" s="1" t="s">
        <v>87</v>
      </c>
      <c r="E102" s="1"/>
      <c r="F102" s="1"/>
      <c r="G102" s="10">
        <f>ROUND(SUM(G86:G91)+SUM(G96:G99),5)</f>
        <v>49337.83</v>
      </c>
      <c r="H102" s="10">
        <f>ROUND(SUM(H86:H91)+SUM(H96:H99),5)</f>
        <v>56578.06</v>
      </c>
      <c r="I102" s="10">
        <f>ROUND(SUM(I86:I91)+SUM(I96:I99),5)</f>
        <v>47900.86</v>
      </c>
      <c r="J102" s="10">
        <f>ROUND(SUM(J86:J91)+SUM(J96:J101),5)</f>
        <v>73277.17</v>
      </c>
      <c r="K102" s="10">
        <f t="shared" si="9"/>
        <v>227093.91999999998</v>
      </c>
      <c r="L102" s="11">
        <f>SUM(K102/M102)</f>
        <v>0.33594367521983526</v>
      </c>
      <c r="M102" s="10">
        <f>ROUND(SUM(M86:M91)+SUM(M96:M99),5)</f>
        <v>675988.08</v>
      </c>
    </row>
    <row r="103" spans="1:13" ht="12" customHeight="1">
      <c r="A103" s="1"/>
      <c r="B103" s="1"/>
      <c r="C103" s="1"/>
      <c r="D103" s="1" t="s">
        <v>88</v>
      </c>
      <c r="E103" s="1"/>
      <c r="F103" s="1"/>
      <c r="G103" s="10">
        <v>0</v>
      </c>
      <c r="H103" s="10">
        <v>0</v>
      </c>
      <c r="I103" s="10">
        <v>0</v>
      </c>
      <c r="J103" s="10">
        <v>0</v>
      </c>
      <c r="K103" s="10">
        <f t="shared" si="9"/>
        <v>0</v>
      </c>
      <c r="L103" s="11"/>
      <c r="M103" s="10"/>
    </row>
    <row r="104" spans="1:13" ht="12" customHeight="1">
      <c r="A104" s="1"/>
      <c r="B104" s="1"/>
      <c r="C104" s="1" t="s">
        <v>89</v>
      </c>
      <c r="D104" s="1"/>
      <c r="E104" s="1"/>
      <c r="F104" s="1"/>
      <c r="G104" s="10">
        <f>ROUND(G39+G49+G55+G85+SUM(G102:G103),5)</f>
        <v>78317.850000000006</v>
      </c>
      <c r="H104" s="10">
        <f>ROUND(H39+H49+H55+H85+SUM(H102:H103),5)</f>
        <v>67918.66</v>
      </c>
      <c r="I104" s="10">
        <f t="shared" ref="I104:J104" si="14">ROUND(I39+I49+I55+I85+SUM(I102:I103),5)</f>
        <v>98151.96</v>
      </c>
      <c r="J104" s="10">
        <f t="shared" si="14"/>
        <v>85529.44</v>
      </c>
      <c r="K104" s="10">
        <f t="shared" si="9"/>
        <v>329917.91000000003</v>
      </c>
      <c r="L104" s="11">
        <f>SUM(K104/M104)</f>
        <v>0.42697630116390611</v>
      </c>
      <c r="M104" s="10">
        <f>ROUND(M39+M49+M55+M85+SUM(M102:M103),5)</f>
        <v>772684.36</v>
      </c>
    </row>
    <row r="105" spans="1:13" ht="12" customHeight="1">
      <c r="A105" s="1"/>
      <c r="B105" s="1" t="s">
        <v>90</v>
      </c>
      <c r="C105" s="1"/>
      <c r="D105" s="1"/>
      <c r="E105" s="1"/>
      <c r="F105" s="1"/>
      <c r="G105" s="10">
        <f>ROUND(G3+G38-G104,5)</f>
        <v>-15205.14</v>
      </c>
      <c r="H105" s="10">
        <f>ROUND(H3+H38-H104,5)</f>
        <v>34117.24</v>
      </c>
      <c r="I105" s="10">
        <f>ROUND(I3+I38-I104,5)</f>
        <v>-15889.17</v>
      </c>
      <c r="J105" s="10">
        <f>ROUND(J3+J38-J104,5)</f>
        <v>203810.22</v>
      </c>
      <c r="K105" s="10">
        <f t="shared" si="9"/>
        <v>206833.15</v>
      </c>
      <c r="L105" s="11"/>
      <c r="M105" s="10">
        <f>ROUND(M3+M38-M104,5)</f>
        <v>-106184.32000000001</v>
      </c>
    </row>
    <row r="106" spans="1:13" s="12" customFormat="1" ht="12" customHeight="1">
      <c r="A106" s="1" t="s">
        <v>91</v>
      </c>
      <c r="B106" s="1"/>
      <c r="C106" s="1"/>
      <c r="D106" s="1"/>
      <c r="E106" s="1"/>
      <c r="F106" s="1"/>
      <c r="G106" s="10">
        <f>G105</f>
        <v>-15205.14</v>
      </c>
      <c r="H106" s="10">
        <f t="shared" ref="H106:I106" si="15">H105</f>
        <v>34117.24</v>
      </c>
      <c r="I106" s="10">
        <f t="shared" si="15"/>
        <v>-15889.17</v>
      </c>
      <c r="J106" s="10">
        <f t="shared" ref="J106" si="16">J105</f>
        <v>203810.22</v>
      </c>
      <c r="K106" s="10">
        <f t="shared" si="9"/>
        <v>206833.15</v>
      </c>
      <c r="L106" s="11"/>
      <c r="M106" s="10">
        <f>M105</f>
        <v>-106184.32000000001</v>
      </c>
    </row>
  </sheetData>
  <pageMargins left="0.7" right="0.7" top="0.75" bottom="0.75" header="0.3" footer="0.3"/>
  <pageSetup orientation="landscape" horizontalDpi="1200" verticalDpi="1200" r:id="rId1"/>
  <headerFooter>
    <oddHeader>&amp;CFairbanks Youth Advocates
Monthly Budget Report</oddHeader>
    <oddFooter>&amp;CPage# &amp;P of &amp;N&amp;R&amp;D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0AC93-5584-4811-B8DA-3D65F1BA670C}">
  <dimension ref="A1:L101"/>
  <sheetViews>
    <sheetView zoomScale="170" zoomScaleNormal="170" workbookViewId="0">
      <pane xSplit="6" ySplit="2" topLeftCell="G3" activePane="bottomRight" state="frozen"/>
      <selection activeCell="A2" sqref="A2"/>
      <selection pane="topRight" activeCell="G2" sqref="G2"/>
      <selection pane="bottomLeft" activeCell="A3" sqref="A3"/>
      <selection pane="bottomRight" activeCell="G3" sqref="G3"/>
    </sheetView>
  </sheetViews>
  <sheetFormatPr baseColWidth="10" defaultColWidth="8.83203125" defaultRowHeight="12" customHeight="1"/>
  <cols>
    <col min="1" max="5" width="3" style="13" customWidth="1"/>
    <col min="6" max="6" width="27.6640625" style="13" bestFit="1" customWidth="1"/>
    <col min="7" max="7" width="10.5" style="14" customWidth="1"/>
    <col min="8" max="9" width="10.6640625" style="14" customWidth="1"/>
    <col min="10" max="10" width="12" style="14" customWidth="1"/>
    <col min="11" max="11" width="12" style="15" customWidth="1"/>
    <col min="12" max="12" width="12.5" style="14" bestFit="1" customWidth="1"/>
    <col min="13" max="16384" width="8.83203125" style="5"/>
  </cols>
  <sheetData>
    <row r="1" spans="1:12" ht="12" customHeight="1">
      <c r="A1" s="1"/>
      <c r="B1" s="1"/>
      <c r="C1" s="1"/>
      <c r="D1" s="1"/>
      <c r="E1" s="1"/>
      <c r="F1" s="1"/>
      <c r="G1" s="2"/>
      <c r="H1" s="2"/>
      <c r="I1" s="2"/>
      <c r="J1" s="3" t="s">
        <v>0</v>
      </c>
      <c r="K1" s="4"/>
      <c r="L1" s="2"/>
    </row>
    <row r="2" spans="1:12" s="9" customFormat="1" ht="12" customHeight="1">
      <c r="A2" s="6"/>
      <c r="B2" s="6"/>
      <c r="C2" s="6"/>
      <c r="D2" s="6"/>
      <c r="E2" s="6"/>
      <c r="F2" s="6"/>
      <c r="G2" s="7" t="s">
        <v>1</v>
      </c>
      <c r="H2" s="7" t="s">
        <v>3</v>
      </c>
      <c r="I2" s="16" t="s">
        <v>97</v>
      </c>
      <c r="J2" s="17" t="s">
        <v>92</v>
      </c>
      <c r="K2" s="8" t="s">
        <v>2</v>
      </c>
      <c r="L2" s="7" t="s">
        <v>4</v>
      </c>
    </row>
    <row r="3" spans="1:12" ht="12" customHeight="1">
      <c r="A3" s="1"/>
      <c r="B3" s="1" t="s">
        <v>5</v>
      </c>
      <c r="C3" s="1"/>
      <c r="D3" s="1"/>
      <c r="E3" s="1"/>
      <c r="F3" s="1"/>
      <c r="G3" s="10"/>
      <c r="H3" s="10"/>
      <c r="I3" s="10"/>
      <c r="J3" s="10"/>
      <c r="K3" s="11"/>
      <c r="L3" s="10"/>
    </row>
    <row r="4" spans="1:12" ht="12" customHeight="1">
      <c r="A4" s="1"/>
      <c r="B4" s="1"/>
      <c r="C4" s="1" t="s">
        <v>6</v>
      </c>
      <c r="D4" s="1"/>
      <c r="E4" s="1"/>
      <c r="F4" s="1"/>
      <c r="G4" s="10"/>
      <c r="H4" s="10"/>
      <c r="I4" s="10"/>
      <c r="J4" s="10"/>
      <c r="K4" s="11"/>
      <c r="L4" s="10"/>
    </row>
    <row r="5" spans="1:12" ht="12" customHeight="1">
      <c r="A5" s="1"/>
      <c r="B5" s="1"/>
      <c r="C5" s="1"/>
      <c r="D5" s="1" t="s">
        <v>7</v>
      </c>
      <c r="E5" s="1"/>
      <c r="F5" s="1"/>
      <c r="G5" s="10"/>
      <c r="H5" s="10"/>
      <c r="I5" s="10"/>
      <c r="J5" s="10"/>
      <c r="K5" s="11"/>
      <c r="L5" s="10"/>
    </row>
    <row r="6" spans="1:12" ht="12" customHeight="1">
      <c r="A6" s="1"/>
      <c r="B6" s="1"/>
      <c r="C6" s="1"/>
      <c r="D6" s="1"/>
      <c r="E6" s="1" t="s">
        <v>8</v>
      </c>
      <c r="F6" s="1"/>
      <c r="G6" s="10">
        <v>6938.34</v>
      </c>
      <c r="H6" s="10">
        <v>4942.75</v>
      </c>
      <c r="I6" s="10">
        <v>8628.68</v>
      </c>
      <c r="J6" s="10">
        <f>SUM(G6:I6)</f>
        <v>20509.77</v>
      </c>
      <c r="K6" s="11"/>
      <c r="L6" s="10"/>
    </row>
    <row r="7" spans="1:12" ht="12" customHeight="1">
      <c r="A7" s="1"/>
      <c r="B7" s="1"/>
      <c r="C7" s="1"/>
      <c r="D7" s="1"/>
      <c r="E7" s="1" t="s">
        <v>9</v>
      </c>
      <c r="F7" s="1"/>
      <c r="G7" s="10">
        <v>38063.96</v>
      </c>
      <c r="H7" s="10">
        <v>4729.0600000000004</v>
      </c>
      <c r="I7" s="10">
        <v>12116</v>
      </c>
      <c r="J7" s="10">
        <f>SUM(G7:I7)</f>
        <v>54909.02</v>
      </c>
      <c r="K7" s="11"/>
      <c r="L7" s="10"/>
    </row>
    <row r="8" spans="1:12" ht="12" customHeight="1">
      <c r="A8" s="1"/>
      <c r="B8" s="1"/>
      <c r="C8" s="1"/>
      <c r="D8" s="1"/>
      <c r="E8" s="1" t="s">
        <v>10</v>
      </c>
      <c r="F8" s="1"/>
      <c r="G8" s="10">
        <v>430</v>
      </c>
      <c r="H8" s="10">
        <v>750</v>
      </c>
      <c r="I8" s="10">
        <v>350</v>
      </c>
      <c r="J8" s="10">
        <f>SUM(G8:I8)</f>
        <v>1530</v>
      </c>
      <c r="K8" s="11"/>
      <c r="L8" s="10"/>
    </row>
    <row r="9" spans="1:12" ht="12" customHeight="1">
      <c r="A9" s="1"/>
      <c r="B9" s="1"/>
      <c r="C9" s="1"/>
      <c r="D9" s="1" t="s">
        <v>11</v>
      </c>
      <c r="E9" s="1"/>
      <c r="F9" s="1"/>
      <c r="G9" s="10">
        <f>ROUND(SUM(G5:G8),5)</f>
        <v>45432.3</v>
      </c>
      <c r="H9" s="10">
        <f>ROUND(SUM(H5:H8),5)</f>
        <v>10421.81</v>
      </c>
      <c r="I9" s="10">
        <f>ROUND(SUM(I5:I8),5)</f>
        <v>21094.68</v>
      </c>
      <c r="J9" s="10">
        <f>SUM(G9:I9)</f>
        <v>76948.790000000008</v>
      </c>
      <c r="K9" s="11">
        <f>SUM(J9/L9)</f>
        <v>0.30779516000000001</v>
      </c>
      <c r="L9" s="10">
        <v>250000</v>
      </c>
    </row>
    <row r="10" spans="1:12" ht="12" customHeight="1">
      <c r="A10" s="1"/>
      <c r="B10" s="1"/>
      <c r="C10" s="1"/>
      <c r="D10" s="1" t="s">
        <v>12</v>
      </c>
      <c r="E10" s="1"/>
      <c r="F10" s="1"/>
      <c r="G10" s="10"/>
      <c r="H10" s="10"/>
      <c r="I10" s="10"/>
      <c r="J10" s="10"/>
      <c r="K10" s="11"/>
      <c r="L10" s="10"/>
    </row>
    <row r="11" spans="1:12" ht="12" customHeight="1">
      <c r="A11" s="1"/>
      <c r="B11" s="1"/>
      <c r="C11" s="1"/>
      <c r="D11" s="1"/>
      <c r="E11" s="1" t="s">
        <v>104</v>
      </c>
      <c r="F11" s="1"/>
      <c r="G11" s="10"/>
      <c r="H11" s="10"/>
      <c r="I11" s="10"/>
      <c r="J11" s="10"/>
      <c r="K11" s="11"/>
      <c r="L11" s="10"/>
    </row>
    <row r="12" spans="1:12" ht="12" customHeight="1">
      <c r="A12" s="1"/>
      <c r="B12" s="1"/>
      <c r="C12" s="1"/>
      <c r="D12" s="1"/>
      <c r="E12" s="5"/>
      <c r="F12" s="1" t="s">
        <v>13</v>
      </c>
      <c r="G12" s="10">
        <v>0</v>
      </c>
      <c r="H12" s="10">
        <v>61188.5</v>
      </c>
      <c r="I12" s="10">
        <v>39946</v>
      </c>
      <c r="J12" s="10">
        <f>SUM(G12:I12)</f>
        <v>101134.5</v>
      </c>
      <c r="K12" s="11">
        <f>SUM(J12/L12)</f>
        <v>0.53369129287598949</v>
      </c>
      <c r="L12" s="10">
        <v>189500</v>
      </c>
    </row>
    <row r="13" spans="1:12" ht="12" customHeight="1">
      <c r="A13" s="1"/>
      <c r="B13" s="1"/>
      <c r="C13" s="1"/>
      <c r="D13" s="1"/>
      <c r="E13" s="5"/>
      <c r="F13" s="1" t="s">
        <v>14</v>
      </c>
      <c r="G13" s="10">
        <v>0</v>
      </c>
      <c r="H13" s="10">
        <v>7454</v>
      </c>
      <c r="I13" s="10">
        <v>5233</v>
      </c>
      <c r="J13" s="10">
        <f>SUM(G13:I13)</f>
        <v>12687</v>
      </c>
      <c r="K13" s="11">
        <f>SUM(J13/L13)</f>
        <v>0.4229</v>
      </c>
      <c r="L13" s="10">
        <v>30000</v>
      </c>
    </row>
    <row r="14" spans="1:12" ht="12" customHeight="1">
      <c r="A14" s="1"/>
      <c r="B14" s="1"/>
      <c r="C14" s="1"/>
      <c r="D14" s="1"/>
      <c r="E14" s="1" t="s">
        <v>105</v>
      </c>
      <c r="F14" s="1"/>
      <c r="G14" s="10"/>
      <c r="H14" s="10"/>
      <c r="I14" s="10"/>
      <c r="J14" s="10"/>
      <c r="K14" s="11"/>
      <c r="L14" s="10"/>
    </row>
    <row r="15" spans="1:12" ht="12" customHeight="1">
      <c r="A15" s="1"/>
      <c r="B15" s="1"/>
      <c r="C15" s="1"/>
      <c r="D15" s="1"/>
      <c r="E15" s="1"/>
      <c r="F15" s="1" t="s">
        <v>106</v>
      </c>
      <c r="G15" s="10"/>
      <c r="H15" s="10"/>
      <c r="I15" s="10"/>
      <c r="J15" s="10"/>
      <c r="K15" s="11"/>
      <c r="L15" s="10"/>
    </row>
    <row r="16" spans="1:12" ht="12" customHeight="1">
      <c r="A16" s="1"/>
      <c r="B16" s="1"/>
      <c r="C16" s="1"/>
      <c r="D16" s="1"/>
      <c r="E16" s="1"/>
      <c r="F16" s="1" t="s">
        <v>107</v>
      </c>
      <c r="G16" s="10"/>
      <c r="H16" s="10"/>
      <c r="I16" s="10">
        <v>650</v>
      </c>
      <c r="J16" s="10"/>
      <c r="K16" s="11"/>
      <c r="L16" s="10"/>
    </row>
    <row r="17" spans="1:12" ht="12" customHeight="1">
      <c r="A17" s="1"/>
      <c r="B17" s="1"/>
      <c r="C17" s="1"/>
      <c r="D17" s="1" t="s">
        <v>15</v>
      </c>
      <c r="E17" s="1"/>
      <c r="F17" s="1"/>
      <c r="G17" s="10">
        <f>ROUND(SUM(G12:G16),5)</f>
        <v>0</v>
      </c>
      <c r="H17" s="10">
        <f t="shared" ref="H17:I17" si="0">ROUND(SUM(H12:H16),5)</f>
        <v>68642.5</v>
      </c>
      <c r="I17" s="10">
        <f t="shared" si="0"/>
        <v>45829</v>
      </c>
      <c r="J17" s="10">
        <f>SUM(G17:I17)</f>
        <v>114471.5</v>
      </c>
      <c r="K17" s="11">
        <f>SUM(J17/L17)</f>
        <v>0.52151025056947609</v>
      </c>
      <c r="L17" s="10">
        <f>ROUND(SUM(L10:L13),5)</f>
        <v>219500</v>
      </c>
    </row>
    <row r="18" spans="1:12" ht="12" customHeight="1">
      <c r="A18" s="1"/>
      <c r="B18" s="1"/>
      <c r="C18" s="1"/>
      <c r="D18" s="1" t="s">
        <v>16</v>
      </c>
      <c r="E18" s="1"/>
      <c r="F18" s="1"/>
      <c r="G18" s="10"/>
      <c r="H18" s="10"/>
      <c r="I18" s="10"/>
      <c r="J18" s="10"/>
      <c r="K18" s="11"/>
      <c r="L18" s="10"/>
    </row>
    <row r="19" spans="1:12" ht="12" customHeight="1">
      <c r="A19" s="1"/>
      <c r="B19" s="1"/>
      <c r="C19" s="1"/>
      <c r="D19" s="1"/>
      <c r="E19" s="1" t="s">
        <v>17</v>
      </c>
      <c r="F19" s="1"/>
      <c r="G19" s="10">
        <v>93</v>
      </c>
      <c r="H19" s="10">
        <v>0</v>
      </c>
      <c r="I19" s="10">
        <v>0</v>
      </c>
      <c r="J19" s="10">
        <f>SUM(G19:I19)</f>
        <v>93</v>
      </c>
      <c r="K19" s="11"/>
      <c r="L19" s="10"/>
    </row>
    <row r="20" spans="1:12" ht="12" customHeight="1">
      <c r="A20" s="1"/>
      <c r="B20" s="1"/>
      <c r="C20" s="1"/>
      <c r="D20" s="1" t="s">
        <v>19</v>
      </c>
      <c r="E20" s="1"/>
      <c r="F20" s="1"/>
      <c r="G20" s="10">
        <f>ROUND(SUM(G19:G19),5)</f>
        <v>93</v>
      </c>
      <c r="H20" s="10">
        <f>ROUND(SUM(H19:H19),5)</f>
        <v>0</v>
      </c>
      <c r="I20" s="10">
        <f>ROUND(SUM(I19:I19),5)</f>
        <v>0</v>
      </c>
      <c r="J20" s="10">
        <f>SUM(G20:I20)</f>
        <v>93</v>
      </c>
      <c r="K20" s="11"/>
      <c r="L20" s="10">
        <f>ROUND(SUM(L18:L19),5)</f>
        <v>0</v>
      </c>
    </row>
    <row r="21" spans="1:12" ht="12" customHeight="1">
      <c r="A21" s="1"/>
      <c r="B21" s="1"/>
      <c r="C21" s="1"/>
      <c r="D21" s="1" t="s">
        <v>20</v>
      </c>
      <c r="E21" s="1"/>
      <c r="F21" s="1"/>
      <c r="G21" s="10"/>
      <c r="H21" s="10"/>
      <c r="I21" s="10"/>
      <c r="J21" s="10"/>
      <c r="K21" s="11"/>
      <c r="L21" s="10"/>
    </row>
    <row r="22" spans="1:12" ht="12" customHeight="1">
      <c r="A22" s="1"/>
      <c r="B22" s="1"/>
      <c r="C22" s="1"/>
      <c r="D22" s="1"/>
      <c r="E22" s="1" t="s">
        <v>21</v>
      </c>
      <c r="F22" s="1"/>
      <c r="G22" s="10">
        <v>1.73</v>
      </c>
      <c r="H22" s="10">
        <v>1.2</v>
      </c>
      <c r="I22" s="10">
        <v>1.0900000000000001</v>
      </c>
      <c r="J22" s="10">
        <f>SUM(G22:I22)</f>
        <v>4.0199999999999996</v>
      </c>
      <c r="K22" s="11"/>
      <c r="L22" s="10"/>
    </row>
    <row r="23" spans="1:12" ht="12" customHeight="1">
      <c r="A23" s="1"/>
      <c r="B23" s="1"/>
      <c r="C23" s="1"/>
      <c r="D23" s="1"/>
      <c r="E23" s="1" t="s">
        <v>22</v>
      </c>
      <c r="F23" s="1"/>
      <c r="G23" s="10">
        <v>0</v>
      </c>
      <c r="H23" s="10">
        <v>0</v>
      </c>
      <c r="I23" s="10">
        <v>0</v>
      </c>
      <c r="J23" s="10">
        <f>SUM(G23:I23)</f>
        <v>0</v>
      </c>
      <c r="K23" s="11"/>
      <c r="L23" s="10">
        <v>5000.04</v>
      </c>
    </row>
    <row r="24" spans="1:12" ht="12" customHeight="1">
      <c r="A24" s="1"/>
      <c r="B24" s="1"/>
      <c r="C24" s="1"/>
      <c r="D24" s="1" t="s">
        <v>23</v>
      </c>
      <c r="E24" s="1"/>
      <c r="F24" s="1"/>
      <c r="G24" s="10">
        <f>ROUND(SUM(G22:G23),5)</f>
        <v>1.73</v>
      </c>
      <c r="H24" s="10">
        <f>ROUND(SUM(H21:H23),5)</f>
        <v>1.2</v>
      </c>
      <c r="I24" s="10">
        <f>ROUND(SUM(I21:I23),5)</f>
        <v>1.0900000000000001</v>
      </c>
      <c r="J24" s="10">
        <f>SUM(G24:I24)</f>
        <v>4.0199999999999996</v>
      </c>
      <c r="K24" s="11">
        <f>SUM(J24/L24)</f>
        <v>8.0399356805145551E-4</v>
      </c>
      <c r="L24" s="10">
        <f>ROUND(SUM(L21:L23),5)</f>
        <v>5000.04</v>
      </c>
    </row>
    <row r="25" spans="1:12" ht="12" customHeight="1">
      <c r="A25" s="1"/>
      <c r="B25" s="1"/>
      <c r="C25" s="1"/>
      <c r="D25" s="1" t="s">
        <v>24</v>
      </c>
      <c r="E25" s="1"/>
      <c r="F25" s="1"/>
      <c r="G25" s="10"/>
      <c r="H25" s="10"/>
      <c r="I25" s="10"/>
      <c r="J25" s="10"/>
      <c r="K25" s="11"/>
      <c r="L25" s="10"/>
    </row>
    <row r="26" spans="1:12" ht="12" customHeight="1">
      <c r="A26" s="1"/>
      <c r="B26" s="1"/>
      <c r="C26" s="1"/>
      <c r="D26" s="1"/>
      <c r="E26" s="1" t="s">
        <v>93</v>
      </c>
      <c r="F26" s="1"/>
      <c r="G26" s="10">
        <v>40</v>
      </c>
      <c r="H26" s="10">
        <v>0</v>
      </c>
      <c r="I26" s="10">
        <v>50</v>
      </c>
      <c r="J26" s="10">
        <f t="shared" ref="J26:J31" si="1">SUM(G26:I26)</f>
        <v>90</v>
      </c>
      <c r="K26" s="11"/>
      <c r="L26" s="10"/>
    </row>
    <row r="27" spans="1:12" ht="12" customHeight="1">
      <c r="A27" s="1"/>
      <c r="B27" s="1"/>
      <c r="C27" s="1"/>
      <c r="D27" s="1"/>
      <c r="E27" s="1" t="s">
        <v>25</v>
      </c>
      <c r="F27" s="1"/>
      <c r="G27" s="10">
        <v>0.61</v>
      </c>
      <c r="H27" s="10">
        <v>1.3</v>
      </c>
      <c r="I27" s="10">
        <v>22.63</v>
      </c>
      <c r="J27" s="10">
        <f t="shared" si="1"/>
        <v>24.54</v>
      </c>
      <c r="K27" s="11"/>
      <c r="L27" s="10"/>
    </row>
    <row r="28" spans="1:12" ht="12" customHeight="1">
      <c r="A28" s="1"/>
      <c r="B28" s="1"/>
      <c r="C28" s="1"/>
      <c r="D28" s="1"/>
      <c r="E28" s="1" t="s">
        <v>99</v>
      </c>
      <c r="F28" s="1"/>
      <c r="G28" s="10">
        <v>0</v>
      </c>
      <c r="H28" s="10">
        <v>0</v>
      </c>
      <c r="I28" s="10">
        <v>526.76</v>
      </c>
      <c r="J28" s="10">
        <f t="shared" si="1"/>
        <v>526.76</v>
      </c>
      <c r="K28" s="11"/>
      <c r="L28" s="10"/>
    </row>
    <row r="29" spans="1:12" ht="12" customHeight="1">
      <c r="A29" s="1"/>
      <c r="B29" s="1"/>
      <c r="C29" s="1"/>
      <c r="D29" s="1"/>
      <c r="E29" s="1" t="s">
        <v>26</v>
      </c>
      <c r="F29" s="1"/>
      <c r="G29" s="10">
        <v>2430</v>
      </c>
      <c r="H29" s="10">
        <v>0</v>
      </c>
      <c r="I29" s="10">
        <v>972</v>
      </c>
      <c r="J29" s="10">
        <f t="shared" si="1"/>
        <v>3402</v>
      </c>
      <c r="K29" s="11"/>
      <c r="L29" s="10"/>
    </row>
    <row r="30" spans="1:12" ht="12" customHeight="1">
      <c r="A30" s="1"/>
      <c r="B30" s="1"/>
      <c r="C30" s="1"/>
      <c r="D30" s="1"/>
      <c r="E30" s="1" t="s">
        <v>27</v>
      </c>
      <c r="F30" s="1"/>
      <c r="G30" s="10">
        <v>0</v>
      </c>
      <c r="H30" s="10">
        <v>398.27</v>
      </c>
      <c r="I30" s="10">
        <v>0</v>
      </c>
      <c r="J30" s="10">
        <f t="shared" si="1"/>
        <v>398.27</v>
      </c>
      <c r="K30" s="11"/>
      <c r="L30" s="10"/>
    </row>
    <row r="31" spans="1:12" ht="12" customHeight="1">
      <c r="A31" s="1"/>
      <c r="B31" s="1"/>
      <c r="C31" s="1"/>
      <c r="D31" s="1" t="s">
        <v>28</v>
      </c>
      <c r="E31" s="1"/>
      <c r="F31" s="1"/>
      <c r="G31" s="10">
        <f>ROUND(SUM(G26:G30),5)</f>
        <v>2470.61</v>
      </c>
      <c r="H31" s="10">
        <f>ROUND(SUM(H26:H30),5)</f>
        <v>399.57</v>
      </c>
      <c r="I31" s="10">
        <f>ROUND(SUM(I26:I30),5)</f>
        <v>1571.39</v>
      </c>
      <c r="J31" s="10">
        <f t="shared" si="1"/>
        <v>4441.5700000000006</v>
      </c>
      <c r="K31" s="11"/>
      <c r="L31" s="10"/>
    </row>
    <row r="32" spans="1:12" ht="12" customHeight="1">
      <c r="A32" s="1"/>
      <c r="B32" s="1"/>
      <c r="C32" s="1"/>
      <c r="D32" s="1" t="s">
        <v>29</v>
      </c>
      <c r="E32" s="1"/>
      <c r="F32" s="1"/>
      <c r="G32" s="10"/>
      <c r="H32" s="10"/>
      <c r="I32" s="10"/>
      <c r="J32" s="10"/>
      <c r="K32" s="11"/>
      <c r="L32" s="10"/>
    </row>
    <row r="33" spans="1:12" ht="12" customHeight="1">
      <c r="A33" s="1"/>
      <c r="B33" s="1"/>
      <c r="C33" s="1"/>
      <c r="D33" s="1"/>
      <c r="E33" s="1" t="s">
        <v>31</v>
      </c>
      <c r="F33" s="1"/>
      <c r="G33" s="10">
        <v>3353.5</v>
      </c>
      <c r="H33" s="10">
        <v>1448.22</v>
      </c>
      <c r="I33" s="10">
        <v>4041.88</v>
      </c>
      <c r="J33" s="10">
        <f>SUM(G33:I33)</f>
        <v>8843.6</v>
      </c>
      <c r="K33" s="11"/>
      <c r="L33" s="10"/>
    </row>
    <row r="34" spans="1:12" ht="12" customHeight="1">
      <c r="A34" s="1"/>
      <c r="B34" s="1"/>
      <c r="C34" s="1"/>
      <c r="D34" s="1"/>
      <c r="E34" s="1" t="s">
        <v>32</v>
      </c>
      <c r="F34" s="1"/>
      <c r="G34" s="10">
        <v>11801.57</v>
      </c>
      <c r="H34" s="10">
        <v>21122.6</v>
      </c>
      <c r="I34" s="10">
        <v>9774.75</v>
      </c>
      <c r="J34" s="10">
        <f>SUM(G34:I34)</f>
        <v>42698.92</v>
      </c>
      <c r="K34" s="11"/>
      <c r="L34" s="10"/>
    </row>
    <row r="35" spans="1:12" ht="12" customHeight="1">
      <c r="A35" s="1"/>
      <c r="B35" s="1"/>
      <c r="C35" s="1"/>
      <c r="D35" s="1"/>
      <c r="E35" s="1" t="s">
        <v>33</v>
      </c>
      <c r="F35" s="1"/>
      <c r="G35" s="10">
        <v>0</v>
      </c>
      <c r="H35" s="10">
        <v>0</v>
      </c>
      <c r="I35" s="10">
        <v>0</v>
      </c>
      <c r="J35" s="10">
        <f>SUM(G35:I35)</f>
        <v>0</v>
      </c>
      <c r="K35" s="11"/>
      <c r="L35" s="10">
        <v>192000</v>
      </c>
    </row>
    <row r="36" spans="1:12" ht="12" customHeight="1">
      <c r="A36" s="1"/>
      <c r="B36" s="1"/>
      <c r="C36" s="1"/>
      <c r="D36" s="1" t="s">
        <v>34</v>
      </c>
      <c r="E36" s="1"/>
      <c r="F36" s="1"/>
      <c r="G36" s="10">
        <f>ROUND(SUM(G33:G35),5)</f>
        <v>15155.07</v>
      </c>
      <c r="H36" s="10">
        <f>ROUND(SUM(H33:H35),5)</f>
        <v>22570.82</v>
      </c>
      <c r="I36" s="10">
        <f>ROUND(SUM(I33:I35),5)</f>
        <v>13816.63</v>
      </c>
      <c r="J36" s="10">
        <f>SUM(G36:I36)</f>
        <v>51542.52</v>
      </c>
      <c r="K36" s="11">
        <f>SUM(J36/L36)</f>
        <v>0.268450625</v>
      </c>
      <c r="L36" s="10">
        <f>ROUND(SUM(L32:L35),5)</f>
        <v>192000</v>
      </c>
    </row>
    <row r="37" spans="1:12" ht="12" customHeight="1">
      <c r="A37" s="1"/>
      <c r="B37" s="1"/>
      <c r="C37" s="1" t="s">
        <v>35</v>
      </c>
      <c r="D37" s="1"/>
      <c r="E37" s="1"/>
      <c r="F37" s="1"/>
      <c r="G37" s="10">
        <f>ROUND(G4+G9+G17+G20+G24+G31+G36,5)</f>
        <v>63152.71</v>
      </c>
      <c r="H37" s="10">
        <f>ROUND(H4+H9+H17+H20+H24+H31+H36,5)</f>
        <v>102035.9</v>
      </c>
      <c r="I37" s="10">
        <f>ROUND(I4+I9+I17+I20+I24+I31+I36,5)</f>
        <v>82312.789999999994</v>
      </c>
      <c r="J37" s="10">
        <f>SUM(G37:I37)</f>
        <v>247501.39999999997</v>
      </c>
      <c r="K37" s="11">
        <f>SUM(J37/L37)</f>
        <v>0.37134491394779207</v>
      </c>
      <c r="L37" s="10">
        <f>ROUND(L4+L9+L17+L20+L24+L31+L36,5)</f>
        <v>666500.04</v>
      </c>
    </row>
    <row r="38" spans="1:12" ht="12" customHeight="1">
      <c r="A38" s="1"/>
      <c r="B38" s="1"/>
      <c r="C38" s="1" t="s">
        <v>36</v>
      </c>
      <c r="D38" s="1"/>
      <c r="E38" s="1"/>
      <c r="F38" s="1"/>
      <c r="G38" s="10"/>
      <c r="H38" s="10"/>
      <c r="I38" s="10"/>
      <c r="J38" s="10"/>
      <c r="K38" s="11"/>
      <c r="L38" s="10"/>
    </row>
    <row r="39" spans="1:12" ht="12" customHeight="1">
      <c r="A39" s="1"/>
      <c r="B39" s="1"/>
      <c r="C39" s="1"/>
      <c r="D39" s="1" t="s">
        <v>37</v>
      </c>
      <c r="E39" s="1"/>
      <c r="F39" s="1"/>
      <c r="G39" s="10"/>
      <c r="H39" s="10"/>
      <c r="I39" s="10"/>
      <c r="J39" s="10"/>
      <c r="K39" s="11"/>
      <c r="L39" s="10"/>
    </row>
    <row r="40" spans="1:12" ht="12" customHeight="1">
      <c r="A40" s="1"/>
      <c r="B40" s="1"/>
      <c r="C40" s="1"/>
      <c r="D40" s="1"/>
      <c r="E40" s="1" t="s">
        <v>38</v>
      </c>
      <c r="F40" s="1"/>
      <c r="G40" s="10"/>
      <c r="H40" s="10"/>
      <c r="I40" s="10"/>
      <c r="J40" s="10"/>
      <c r="K40" s="11"/>
      <c r="L40" s="10"/>
    </row>
    <row r="41" spans="1:12" ht="12" customHeight="1">
      <c r="A41" s="1"/>
      <c r="B41" s="1"/>
      <c r="C41" s="1"/>
      <c r="D41" s="1"/>
      <c r="E41" s="1"/>
      <c r="F41" s="1" t="s">
        <v>100</v>
      </c>
      <c r="G41" s="10">
        <v>0</v>
      </c>
      <c r="H41" s="10">
        <v>0</v>
      </c>
      <c r="I41" s="10">
        <v>605</v>
      </c>
      <c r="J41" s="10">
        <f t="shared" ref="J41:J48" si="2">SUM(G41:I41)</f>
        <v>605</v>
      </c>
      <c r="K41" s="11"/>
      <c r="L41" s="10"/>
    </row>
    <row r="42" spans="1:12" ht="12" customHeight="1">
      <c r="A42" s="1"/>
      <c r="B42" s="1"/>
      <c r="C42" s="1"/>
      <c r="D42" s="1"/>
      <c r="E42" s="1"/>
      <c r="F42" s="1" t="s">
        <v>39</v>
      </c>
      <c r="G42" s="10">
        <v>9291.36</v>
      </c>
      <c r="H42" s="10">
        <v>0</v>
      </c>
      <c r="I42" s="10">
        <v>17322.3</v>
      </c>
      <c r="J42" s="10">
        <f t="shared" si="2"/>
        <v>26613.66</v>
      </c>
      <c r="K42" s="11"/>
      <c r="L42" s="10"/>
    </row>
    <row r="43" spans="1:12" ht="12" customHeight="1">
      <c r="A43" s="1"/>
      <c r="B43" s="1"/>
      <c r="C43" s="1"/>
      <c r="D43" s="1"/>
      <c r="E43" s="1" t="s">
        <v>40</v>
      </c>
      <c r="F43" s="1"/>
      <c r="G43" s="10">
        <f>ROUND(SUM(G40:G42),5)</f>
        <v>9291.36</v>
      </c>
      <c r="H43" s="10">
        <f>ROUND(SUM(H40:H42),5)</f>
        <v>0</v>
      </c>
      <c r="I43" s="10">
        <v>17927.3</v>
      </c>
      <c r="J43" s="10">
        <f t="shared" si="2"/>
        <v>27218.66</v>
      </c>
      <c r="K43" s="11"/>
      <c r="L43" s="10"/>
    </row>
    <row r="44" spans="1:12" ht="12" customHeight="1">
      <c r="A44" s="1"/>
      <c r="B44" s="1"/>
      <c r="C44" s="1"/>
      <c r="D44" s="1"/>
      <c r="E44" s="1" t="s">
        <v>101</v>
      </c>
      <c r="F44" s="1"/>
      <c r="G44" s="10">
        <v>0</v>
      </c>
      <c r="H44" s="10">
        <v>0</v>
      </c>
      <c r="I44" s="10">
        <v>2000</v>
      </c>
      <c r="J44" s="10">
        <f t="shared" si="2"/>
        <v>2000</v>
      </c>
      <c r="K44" s="11"/>
      <c r="L44" s="10"/>
    </row>
    <row r="45" spans="1:12" ht="12" customHeight="1">
      <c r="A45" s="1"/>
      <c r="B45" s="1"/>
      <c r="C45" s="1"/>
      <c r="D45" s="1"/>
      <c r="E45" s="1" t="s">
        <v>102</v>
      </c>
      <c r="F45" s="1"/>
      <c r="G45" s="10">
        <v>0</v>
      </c>
      <c r="H45" s="10">
        <v>0</v>
      </c>
      <c r="I45" s="10">
        <v>7519</v>
      </c>
      <c r="J45" s="10">
        <f t="shared" si="2"/>
        <v>7519</v>
      </c>
      <c r="K45" s="11"/>
      <c r="L45" s="10"/>
    </row>
    <row r="46" spans="1:12" ht="12" customHeight="1">
      <c r="A46" s="1"/>
      <c r="B46" s="1"/>
      <c r="C46" s="1"/>
      <c r="D46" s="1"/>
      <c r="E46" s="1" t="s">
        <v>41</v>
      </c>
      <c r="F46" s="1"/>
      <c r="G46" s="10">
        <v>0</v>
      </c>
      <c r="H46" s="10">
        <v>985.91</v>
      </c>
      <c r="I46" s="10">
        <v>2840.3</v>
      </c>
      <c r="J46" s="10">
        <f t="shared" si="2"/>
        <v>3826.21</v>
      </c>
      <c r="K46" s="11">
        <f>SUM(J46/L46)</f>
        <v>0.22142418981481482</v>
      </c>
      <c r="L46" s="10">
        <v>17280</v>
      </c>
    </row>
    <row r="47" spans="1:12" ht="12" customHeight="1">
      <c r="A47" s="1"/>
      <c r="B47" s="1"/>
      <c r="C47" s="1"/>
      <c r="D47" s="1"/>
      <c r="E47" s="1" t="s">
        <v>42</v>
      </c>
      <c r="F47" s="1"/>
      <c r="G47" s="10">
        <v>0</v>
      </c>
      <c r="H47" s="10">
        <v>0</v>
      </c>
      <c r="I47" s="10">
        <v>139</v>
      </c>
      <c r="J47" s="10">
        <f t="shared" si="2"/>
        <v>139</v>
      </c>
      <c r="K47" s="11"/>
      <c r="L47" s="10">
        <v>10000.08</v>
      </c>
    </row>
    <row r="48" spans="1:12" ht="12" customHeight="1">
      <c r="A48" s="1"/>
      <c r="B48" s="1"/>
      <c r="C48" s="1"/>
      <c r="D48" s="1" t="s">
        <v>43</v>
      </c>
      <c r="E48" s="1"/>
      <c r="F48" s="1"/>
      <c r="G48" s="10">
        <f>ROUND(SUM(G43:G47),5)</f>
        <v>9291.36</v>
      </c>
      <c r="H48" s="10">
        <f t="shared" ref="H48:I48" si="3">ROUND(SUM(H43:H47),5)</f>
        <v>985.91</v>
      </c>
      <c r="I48" s="10">
        <f t="shared" si="3"/>
        <v>30425.599999999999</v>
      </c>
      <c r="J48" s="10">
        <f t="shared" si="2"/>
        <v>40702.869999999995</v>
      </c>
      <c r="K48" s="11">
        <f>SUM(J48/L48)</f>
        <v>1.4920363136764991</v>
      </c>
      <c r="L48" s="10">
        <f>ROUND(L39+SUM(L43:L47),5)</f>
        <v>27280.080000000002</v>
      </c>
    </row>
    <row r="49" spans="1:12" ht="12" customHeight="1">
      <c r="A49" s="1"/>
      <c r="B49" s="1"/>
      <c r="C49" s="1"/>
      <c r="D49" s="1" t="s">
        <v>44</v>
      </c>
      <c r="E49" s="1"/>
      <c r="F49" s="1"/>
      <c r="G49" s="10"/>
      <c r="H49" s="10"/>
      <c r="I49" s="10"/>
      <c r="J49" s="10"/>
      <c r="K49" s="11"/>
      <c r="L49" s="10"/>
    </row>
    <row r="50" spans="1:12" ht="12" customHeight="1">
      <c r="A50" s="1"/>
      <c r="B50" s="1"/>
      <c r="C50" s="1"/>
      <c r="D50" s="1"/>
      <c r="E50" s="1" t="s">
        <v>103</v>
      </c>
      <c r="F50" s="1"/>
      <c r="G50" s="10">
        <v>0</v>
      </c>
      <c r="H50" s="10">
        <v>0</v>
      </c>
      <c r="I50" s="10">
        <v>307</v>
      </c>
      <c r="J50" s="10">
        <f>SUM(G50:I50)</f>
        <v>307</v>
      </c>
      <c r="K50" s="11"/>
      <c r="L50" s="10"/>
    </row>
    <row r="51" spans="1:12" ht="12" customHeight="1">
      <c r="A51" s="1"/>
      <c r="B51" s="1"/>
      <c r="C51" s="1"/>
      <c r="D51" s="1"/>
      <c r="E51" s="1" t="s">
        <v>45</v>
      </c>
      <c r="F51" s="1"/>
      <c r="G51" s="10">
        <v>7726</v>
      </c>
      <c r="H51" s="10">
        <v>0</v>
      </c>
      <c r="I51" s="10">
        <v>2775.5</v>
      </c>
      <c r="J51" s="10">
        <f>SUM(G51:I51)</f>
        <v>10501.5</v>
      </c>
      <c r="K51" s="11"/>
      <c r="L51" s="10"/>
    </row>
    <row r="52" spans="1:12" ht="12" customHeight="1">
      <c r="A52" s="1"/>
      <c r="B52" s="1"/>
      <c r="C52" s="1"/>
      <c r="D52" s="1"/>
      <c r="E52" s="1" t="s">
        <v>46</v>
      </c>
      <c r="F52" s="1"/>
      <c r="G52" s="10">
        <v>785.45</v>
      </c>
      <c r="H52" s="10">
        <v>2940.12</v>
      </c>
      <c r="I52" s="10">
        <v>644.39</v>
      </c>
      <c r="J52" s="10">
        <f>SUM(G52:I52)</f>
        <v>4369.96</v>
      </c>
      <c r="K52" s="11">
        <f>SUM(J52/L52)</f>
        <v>0.43699250405996753</v>
      </c>
      <c r="L52" s="10">
        <v>10000.08</v>
      </c>
    </row>
    <row r="53" spans="1:12" ht="12" customHeight="1">
      <c r="A53" s="1"/>
      <c r="B53" s="1"/>
      <c r="C53" s="1"/>
      <c r="D53" s="1"/>
      <c r="E53" s="1" t="s">
        <v>47</v>
      </c>
      <c r="F53" s="1"/>
      <c r="G53" s="10">
        <v>0</v>
      </c>
      <c r="H53" s="10">
        <v>0</v>
      </c>
      <c r="I53" s="10">
        <v>0</v>
      </c>
      <c r="J53" s="10">
        <f>SUM(G53:I53)</f>
        <v>0</v>
      </c>
      <c r="K53" s="11"/>
      <c r="L53" s="10">
        <v>10000</v>
      </c>
    </row>
    <row r="54" spans="1:12" ht="12" customHeight="1">
      <c r="A54" s="1"/>
      <c r="B54" s="1"/>
      <c r="C54" s="1"/>
      <c r="D54" s="1" t="s">
        <v>48</v>
      </c>
      <c r="E54" s="1"/>
      <c r="F54" s="1"/>
      <c r="G54" s="10">
        <f>ROUND(SUM(G49:G53),5)</f>
        <v>8511.4500000000007</v>
      </c>
      <c r="H54" s="10">
        <f>ROUND(SUM(H49:H53),5)</f>
        <v>2940.12</v>
      </c>
      <c r="I54" s="10">
        <f>ROUND(SUM(I49:I53),5)</f>
        <v>3726.89</v>
      </c>
      <c r="J54" s="10">
        <f>SUM(G54:I54)</f>
        <v>15178.46</v>
      </c>
      <c r="K54" s="11">
        <f>SUM(J54/L54)</f>
        <v>0.75891996432014264</v>
      </c>
      <c r="L54" s="10">
        <f>ROUND(SUM(L49:L53),5)</f>
        <v>20000.080000000002</v>
      </c>
    </row>
    <row r="55" spans="1:12" ht="12" customHeight="1">
      <c r="A55" s="1"/>
      <c r="B55" s="1"/>
      <c r="C55" s="1"/>
      <c r="D55" s="1" t="s">
        <v>49</v>
      </c>
      <c r="E55" s="1"/>
      <c r="F55" s="1"/>
      <c r="G55" s="10"/>
      <c r="H55" s="10"/>
      <c r="I55" s="10"/>
      <c r="J55" s="10"/>
      <c r="K55" s="11"/>
      <c r="L55" s="10"/>
    </row>
    <row r="56" spans="1:12" ht="12" customHeight="1">
      <c r="A56" s="1"/>
      <c r="B56" s="1"/>
      <c r="C56" s="1"/>
      <c r="D56" s="1"/>
      <c r="E56" s="1" t="s">
        <v>50</v>
      </c>
      <c r="F56" s="1"/>
      <c r="G56" s="10">
        <v>315.7</v>
      </c>
      <c r="H56" s="10">
        <v>531</v>
      </c>
      <c r="I56" s="10">
        <v>1.83</v>
      </c>
      <c r="J56" s="10">
        <f t="shared" ref="J56:J67" si="4">SUM(G56:I56)</f>
        <v>848.53000000000009</v>
      </c>
      <c r="K56" s="11"/>
      <c r="L56" s="10"/>
    </row>
    <row r="57" spans="1:12" ht="12" customHeight="1">
      <c r="A57" s="1"/>
      <c r="B57" s="1"/>
      <c r="C57" s="1"/>
      <c r="D57" s="1"/>
      <c r="E57" s="1" t="s">
        <v>51</v>
      </c>
      <c r="F57" s="1"/>
      <c r="G57" s="10">
        <v>119.19</v>
      </c>
      <c r="H57" s="10">
        <v>0</v>
      </c>
      <c r="I57" s="10">
        <v>171.02</v>
      </c>
      <c r="J57" s="10">
        <f t="shared" si="4"/>
        <v>290.21000000000004</v>
      </c>
      <c r="K57" s="11"/>
      <c r="L57" s="10"/>
    </row>
    <row r="58" spans="1:12" ht="12" customHeight="1">
      <c r="A58" s="1"/>
      <c r="B58" s="1"/>
      <c r="C58" s="1"/>
      <c r="D58" s="1"/>
      <c r="E58" s="1" t="s">
        <v>52</v>
      </c>
      <c r="F58" s="1"/>
      <c r="G58" s="10">
        <v>36</v>
      </c>
      <c r="H58" s="10">
        <v>0</v>
      </c>
      <c r="I58" s="10">
        <v>36</v>
      </c>
      <c r="J58" s="10">
        <f t="shared" si="4"/>
        <v>72</v>
      </c>
      <c r="K58" s="11"/>
      <c r="L58" s="10"/>
    </row>
    <row r="59" spans="1:12" ht="12" customHeight="1">
      <c r="A59" s="1"/>
      <c r="B59" s="1"/>
      <c r="C59" s="1"/>
      <c r="D59" s="1"/>
      <c r="E59" s="1" t="s">
        <v>53</v>
      </c>
      <c r="F59" s="1"/>
      <c r="G59" s="10">
        <v>552.32000000000005</v>
      </c>
      <c r="H59" s="10">
        <v>0</v>
      </c>
      <c r="I59" s="10">
        <v>0</v>
      </c>
      <c r="J59" s="10">
        <f t="shared" si="4"/>
        <v>552.32000000000005</v>
      </c>
      <c r="K59" s="11"/>
      <c r="L59" s="10"/>
    </row>
    <row r="60" spans="1:12" ht="12" customHeight="1">
      <c r="A60" s="1"/>
      <c r="B60" s="1"/>
      <c r="C60" s="1"/>
      <c r="D60" s="1"/>
      <c r="E60" s="1" t="s">
        <v>54</v>
      </c>
      <c r="F60" s="1"/>
      <c r="G60" s="10">
        <v>622.96</v>
      </c>
      <c r="H60" s="10">
        <v>736.14</v>
      </c>
      <c r="I60" s="10">
        <v>1145.56</v>
      </c>
      <c r="J60" s="10">
        <f t="shared" si="4"/>
        <v>2504.66</v>
      </c>
      <c r="K60" s="11"/>
      <c r="L60" s="10"/>
    </row>
    <row r="61" spans="1:12" ht="12" customHeight="1">
      <c r="A61" s="1"/>
      <c r="B61" s="1"/>
      <c r="C61" s="1"/>
      <c r="D61" s="1"/>
      <c r="E61" s="1" t="s">
        <v>55</v>
      </c>
      <c r="F61" s="1"/>
      <c r="G61" s="10">
        <v>270</v>
      </c>
      <c r="H61" s="10">
        <v>0</v>
      </c>
      <c r="I61" s="10">
        <v>600</v>
      </c>
      <c r="J61" s="10">
        <f t="shared" si="4"/>
        <v>870</v>
      </c>
      <c r="K61" s="11"/>
      <c r="L61" s="10"/>
    </row>
    <row r="62" spans="1:12" ht="12" customHeight="1">
      <c r="A62" s="1"/>
      <c r="B62" s="1"/>
      <c r="C62" s="1"/>
      <c r="D62" s="1"/>
      <c r="E62" s="1" t="s">
        <v>56</v>
      </c>
      <c r="F62" s="1"/>
      <c r="G62" s="10">
        <v>470</v>
      </c>
      <c r="H62" s="10">
        <v>0</v>
      </c>
      <c r="I62" s="10">
        <v>25</v>
      </c>
      <c r="J62" s="10">
        <f t="shared" si="4"/>
        <v>495</v>
      </c>
      <c r="K62" s="11"/>
      <c r="L62" s="10"/>
    </row>
    <row r="63" spans="1:12" ht="12" customHeight="1">
      <c r="A63" s="1"/>
      <c r="B63" s="1"/>
      <c r="C63" s="1"/>
      <c r="D63" s="1"/>
      <c r="E63" s="1" t="s">
        <v>57</v>
      </c>
      <c r="F63" s="1"/>
      <c r="G63" s="10">
        <v>140.04</v>
      </c>
      <c r="H63" s="10">
        <v>24.01</v>
      </c>
      <c r="I63" s="10">
        <v>262.83999999999997</v>
      </c>
      <c r="J63" s="10">
        <f t="shared" si="4"/>
        <v>426.89</v>
      </c>
      <c r="K63" s="11"/>
      <c r="L63" s="10"/>
    </row>
    <row r="64" spans="1:12" ht="12" customHeight="1">
      <c r="A64" s="1"/>
      <c r="B64" s="1"/>
      <c r="C64" s="1"/>
      <c r="D64" s="1"/>
      <c r="E64" s="1" t="s">
        <v>58</v>
      </c>
      <c r="F64" s="1"/>
      <c r="G64" s="10">
        <v>0</v>
      </c>
      <c r="H64" s="10">
        <v>473.7</v>
      </c>
      <c r="I64" s="10">
        <v>0</v>
      </c>
      <c r="J64" s="10">
        <f t="shared" si="4"/>
        <v>473.7</v>
      </c>
      <c r="K64" s="11"/>
      <c r="L64" s="10"/>
    </row>
    <row r="65" spans="1:12" ht="12" customHeight="1">
      <c r="A65" s="1"/>
      <c r="B65" s="1"/>
      <c r="C65" s="1"/>
      <c r="D65" s="1"/>
      <c r="E65" s="1" t="s">
        <v>59</v>
      </c>
      <c r="F65" s="1"/>
      <c r="G65" s="10">
        <v>885</v>
      </c>
      <c r="H65" s="10">
        <v>0</v>
      </c>
      <c r="I65" s="10">
        <v>7044.9</v>
      </c>
      <c r="J65" s="10">
        <f t="shared" si="4"/>
        <v>7929.9</v>
      </c>
      <c r="K65" s="11">
        <f>SUM(J65/L65)</f>
        <v>1.5859673122615019</v>
      </c>
      <c r="L65" s="10">
        <v>5000.04</v>
      </c>
    </row>
    <row r="66" spans="1:12" ht="12" customHeight="1">
      <c r="A66" s="1"/>
      <c r="B66" s="1"/>
      <c r="C66" s="1"/>
      <c r="D66" s="1"/>
      <c r="E66" s="1" t="s">
        <v>98</v>
      </c>
      <c r="F66" s="1"/>
      <c r="G66" s="10">
        <v>0</v>
      </c>
      <c r="H66" s="10">
        <v>90</v>
      </c>
      <c r="I66" s="10">
        <v>20</v>
      </c>
      <c r="J66" s="10">
        <f t="shared" si="4"/>
        <v>110</v>
      </c>
      <c r="K66" s="11"/>
      <c r="L66" s="10"/>
    </row>
    <row r="67" spans="1:12" ht="12" customHeight="1">
      <c r="A67" s="1"/>
      <c r="B67" s="1"/>
      <c r="C67" s="1"/>
      <c r="D67" s="1"/>
      <c r="E67" s="1" t="s">
        <v>60</v>
      </c>
      <c r="F67" s="1"/>
      <c r="G67" s="10">
        <v>3500</v>
      </c>
      <c r="H67" s="10">
        <v>315</v>
      </c>
      <c r="I67" s="10">
        <v>1080</v>
      </c>
      <c r="J67" s="10">
        <f t="shared" si="4"/>
        <v>4895</v>
      </c>
      <c r="K67" s="11"/>
      <c r="L67" s="10"/>
    </row>
    <row r="68" spans="1:12" ht="12" customHeight="1">
      <c r="A68" s="1"/>
      <c r="B68" s="1"/>
      <c r="C68" s="1"/>
      <c r="D68" s="1"/>
      <c r="E68" s="1" t="s">
        <v>61</v>
      </c>
      <c r="F68" s="1"/>
      <c r="G68" s="10"/>
      <c r="H68" s="10"/>
      <c r="I68" s="10"/>
      <c r="J68" s="10"/>
      <c r="L68" s="10"/>
    </row>
    <row r="69" spans="1:12" ht="12" customHeight="1">
      <c r="A69" s="1"/>
      <c r="B69" s="1"/>
      <c r="C69" s="1"/>
      <c r="D69" s="1"/>
      <c r="E69" s="1"/>
      <c r="F69" s="1" t="s">
        <v>94</v>
      </c>
      <c r="G69" s="10">
        <v>1131.4000000000001</v>
      </c>
      <c r="H69" s="10">
        <v>0</v>
      </c>
      <c r="I69" s="10">
        <v>1219.03</v>
      </c>
      <c r="J69" s="10">
        <f t="shared" ref="J69:J75" si="5">SUM(G69:I69)</f>
        <v>2350.4300000000003</v>
      </c>
      <c r="K69" s="11"/>
      <c r="L69" s="10"/>
    </row>
    <row r="70" spans="1:12" ht="12" customHeight="1">
      <c r="A70" s="1"/>
      <c r="B70" s="1"/>
      <c r="C70" s="1"/>
      <c r="D70" s="1"/>
      <c r="E70" s="1"/>
      <c r="F70" s="1" t="s">
        <v>95</v>
      </c>
      <c r="G70" s="10">
        <v>545.51</v>
      </c>
      <c r="H70" s="10">
        <v>664.88</v>
      </c>
      <c r="I70" s="10">
        <v>912.53</v>
      </c>
      <c r="J70" s="10">
        <f t="shared" si="5"/>
        <v>2122.92</v>
      </c>
      <c r="K70" s="11"/>
      <c r="L70" s="10"/>
    </row>
    <row r="71" spans="1:12" ht="12" customHeight="1">
      <c r="A71" s="1"/>
      <c r="B71" s="1"/>
      <c r="C71" s="1"/>
      <c r="D71" s="1"/>
      <c r="E71" s="1" t="s">
        <v>96</v>
      </c>
      <c r="F71" s="1"/>
      <c r="G71" s="10">
        <f>ROUND(SUM(G69:G70),5)</f>
        <v>1676.91</v>
      </c>
      <c r="H71" s="10">
        <f t="shared" ref="H71:I71" si="6">ROUND(SUM(H69:H70),5)</f>
        <v>664.88</v>
      </c>
      <c r="I71" s="10">
        <f t="shared" si="6"/>
        <v>2131.56</v>
      </c>
      <c r="J71" s="10">
        <f t="shared" si="5"/>
        <v>4473.3500000000004</v>
      </c>
      <c r="K71" s="11">
        <f>SUM(J71/L71)</f>
        <v>0.74555833333333343</v>
      </c>
      <c r="L71" s="10">
        <v>6000</v>
      </c>
    </row>
    <row r="72" spans="1:12" ht="12" customHeight="1">
      <c r="A72" s="1"/>
      <c r="B72" s="1"/>
      <c r="C72" s="1"/>
      <c r="D72" s="1"/>
      <c r="E72" s="1" t="s">
        <v>62</v>
      </c>
      <c r="F72" s="1"/>
      <c r="G72" s="10">
        <v>0</v>
      </c>
      <c r="H72" s="10">
        <v>0</v>
      </c>
      <c r="I72" s="10">
        <v>0</v>
      </c>
      <c r="J72" s="10">
        <f t="shared" si="5"/>
        <v>0</v>
      </c>
      <c r="K72" s="11"/>
      <c r="L72" s="10">
        <v>3000</v>
      </c>
    </row>
    <row r="73" spans="1:12" ht="12" customHeight="1">
      <c r="A73" s="1"/>
      <c r="B73" s="1"/>
      <c r="C73" s="1"/>
      <c r="D73" s="1"/>
      <c r="E73" s="1" t="s">
        <v>63</v>
      </c>
      <c r="F73" s="1"/>
      <c r="G73" s="10">
        <v>10.7</v>
      </c>
      <c r="H73" s="10">
        <v>23.9</v>
      </c>
      <c r="I73" s="10">
        <v>136.6</v>
      </c>
      <c r="J73" s="10">
        <f t="shared" si="5"/>
        <v>171.2</v>
      </c>
      <c r="K73" s="11">
        <f>SUM(J73/L73)</f>
        <v>8.5429141716566862E-2</v>
      </c>
      <c r="L73" s="10">
        <v>2004</v>
      </c>
    </row>
    <row r="74" spans="1:12" ht="12" customHeight="1">
      <c r="A74" s="1"/>
      <c r="B74" s="1"/>
      <c r="C74" s="1"/>
      <c r="D74" s="1"/>
      <c r="E74" s="1" t="s">
        <v>64</v>
      </c>
      <c r="F74" s="1"/>
      <c r="G74" s="10">
        <v>1069.95</v>
      </c>
      <c r="H74" s="10">
        <v>125.9</v>
      </c>
      <c r="I74" s="10">
        <v>608.45000000000005</v>
      </c>
      <c r="J74" s="10">
        <f t="shared" si="5"/>
        <v>1804.3000000000002</v>
      </c>
      <c r="K74" s="11">
        <f>SUM(J74/L74)</f>
        <v>0.22542478760619691</v>
      </c>
      <c r="L74" s="10">
        <v>8004</v>
      </c>
    </row>
    <row r="75" spans="1:12" ht="12" customHeight="1">
      <c r="A75" s="1"/>
      <c r="B75" s="1"/>
      <c r="C75" s="1"/>
      <c r="D75" s="1"/>
      <c r="E75" s="1" t="s">
        <v>65</v>
      </c>
      <c r="F75" s="1"/>
      <c r="G75" s="10">
        <v>115.12</v>
      </c>
      <c r="H75" s="10">
        <v>0</v>
      </c>
      <c r="I75" s="10">
        <v>207</v>
      </c>
      <c r="J75" s="10">
        <f t="shared" si="5"/>
        <v>322.12</v>
      </c>
      <c r="K75" s="11"/>
      <c r="L75" s="10"/>
    </row>
    <row r="76" spans="1:12" ht="12" customHeight="1">
      <c r="A76" s="1"/>
      <c r="B76" s="1"/>
      <c r="C76" s="1"/>
      <c r="D76" s="1"/>
      <c r="E76" s="1" t="s">
        <v>66</v>
      </c>
      <c r="F76" s="1"/>
      <c r="G76" s="10"/>
      <c r="H76" s="10"/>
      <c r="I76" s="10"/>
      <c r="J76" s="10"/>
      <c r="K76" s="11"/>
      <c r="L76" s="10"/>
    </row>
    <row r="77" spans="1:12" ht="12" customHeight="1">
      <c r="A77" s="1"/>
      <c r="B77" s="1"/>
      <c r="C77" s="1"/>
      <c r="D77" s="1"/>
      <c r="E77" s="1"/>
      <c r="F77" s="1" t="s">
        <v>67</v>
      </c>
      <c r="G77" s="10">
        <v>912.29</v>
      </c>
      <c r="H77" s="10">
        <v>1180.99</v>
      </c>
      <c r="I77" s="10">
        <v>944.47</v>
      </c>
      <c r="J77" s="10">
        <f t="shared" ref="J77:J83" si="7">SUM(G77:I77)</f>
        <v>3037.75</v>
      </c>
      <c r="K77" s="11">
        <f>SUM(J77/L77)</f>
        <v>0.42190972222222223</v>
      </c>
      <c r="L77" s="10">
        <v>7200</v>
      </c>
    </row>
    <row r="78" spans="1:12" ht="12" customHeight="1">
      <c r="A78" s="1"/>
      <c r="B78" s="1"/>
      <c r="C78" s="1"/>
      <c r="D78" s="1"/>
      <c r="E78" s="1"/>
      <c r="F78" s="1" t="s">
        <v>68</v>
      </c>
      <c r="G78" s="10">
        <v>88</v>
      </c>
      <c r="H78" s="10">
        <v>0</v>
      </c>
      <c r="I78" s="10">
        <v>0</v>
      </c>
      <c r="J78" s="10">
        <f t="shared" si="7"/>
        <v>88</v>
      </c>
      <c r="K78" s="11"/>
      <c r="L78" s="10"/>
    </row>
    <row r="79" spans="1:12" ht="12" customHeight="1">
      <c r="A79" s="1"/>
      <c r="B79" s="1"/>
      <c r="C79" s="1"/>
      <c r="D79" s="1"/>
      <c r="E79" s="1"/>
      <c r="F79" s="1" t="s">
        <v>69</v>
      </c>
      <c r="G79" s="10">
        <v>0</v>
      </c>
      <c r="H79" s="10">
        <v>2881.19</v>
      </c>
      <c r="I79" s="10">
        <v>1000.18</v>
      </c>
      <c r="J79" s="10">
        <f t="shared" si="7"/>
        <v>3881.37</v>
      </c>
      <c r="K79" s="11">
        <f>SUM(J79/L79)</f>
        <v>0.38813389492884054</v>
      </c>
      <c r="L79" s="10">
        <v>10000.08</v>
      </c>
    </row>
    <row r="80" spans="1:12" ht="12" customHeight="1">
      <c r="A80" s="1"/>
      <c r="B80" s="1"/>
      <c r="C80" s="1"/>
      <c r="D80" s="1"/>
      <c r="E80" s="1"/>
      <c r="F80" s="1" t="s">
        <v>70</v>
      </c>
      <c r="G80" s="10">
        <v>393.03</v>
      </c>
      <c r="H80" s="10">
        <v>367.86</v>
      </c>
      <c r="I80" s="10">
        <v>683.2</v>
      </c>
      <c r="J80" s="10">
        <f t="shared" si="7"/>
        <v>1444.0900000000001</v>
      </c>
      <c r="K80" s="11">
        <f>SUM(J80/L80)</f>
        <v>0.23276756931012252</v>
      </c>
      <c r="L80" s="10">
        <v>6204</v>
      </c>
    </row>
    <row r="81" spans="1:12" ht="12" customHeight="1">
      <c r="A81" s="1"/>
      <c r="B81" s="1"/>
      <c r="C81" s="1"/>
      <c r="D81" s="1"/>
      <c r="E81" s="1" t="s">
        <v>71</v>
      </c>
      <c r="F81" s="1"/>
      <c r="G81" s="10">
        <f>ROUND(SUM(G76:G80),5)</f>
        <v>1393.32</v>
      </c>
      <c r="H81" s="10">
        <f t="shared" ref="H81:I81" si="8">ROUND(SUM(H76:H80),5)</f>
        <v>4430.04</v>
      </c>
      <c r="I81" s="10">
        <f t="shared" si="8"/>
        <v>2627.85</v>
      </c>
      <c r="J81" s="10">
        <f t="shared" si="7"/>
        <v>8451.2099999999991</v>
      </c>
      <c r="K81" s="11">
        <f>SUM(J81/L81)</f>
        <v>0.36109985951167484</v>
      </c>
      <c r="L81" s="10">
        <f>ROUND(SUM(L76:L80),5)</f>
        <v>23404.080000000002</v>
      </c>
    </row>
    <row r="82" spans="1:12" ht="12" customHeight="1">
      <c r="A82" s="1"/>
      <c r="B82" s="1"/>
      <c r="C82" s="1"/>
      <c r="D82" s="1"/>
      <c r="E82" s="1" t="s">
        <v>72</v>
      </c>
      <c r="F82" s="1"/>
      <c r="G82" s="10">
        <v>0</v>
      </c>
      <c r="H82" s="10">
        <v>0</v>
      </c>
      <c r="I82" s="10">
        <v>0</v>
      </c>
      <c r="J82" s="10">
        <f t="shared" si="7"/>
        <v>0</v>
      </c>
      <c r="K82" s="11">
        <f>SUM(J82/L82)</f>
        <v>0</v>
      </c>
      <c r="L82" s="10">
        <v>2004</v>
      </c>
    </row>
    <row r="83" spans="1:12" ht="12" customHeight="1">
      <c r="A83" s="1"/>
      <c r="B83" s="1"/>
      <c r="C83" s="1"/>
      <c r="D83" s="1" t="s">
        <v>73</v>
      </c>
      <c r="E83" s="1"/>
      <c r="F83" s="1"/>
      <c r="G83" s="10">
        <f>ROUND(SUM(G71:G75)+SUM(G81:G82)+SUM(G56:G67),5)</f>
        <v>11177.21</v>
      </c>
      <c r="H83" s="10">
        <f t="shared" ref="H83:I83" si="9">ROUND(SUM(H71:H75)+SUM(H81:H82)+SUM(H56:H67),5)</f>
        <v>7414.57</v>
      </c>
      <c r="I83" s="10">
        <f t="shared" si="9"/>
        <v>16098.61</v>
      </c>
      <c r="J83" s="10">
        <f t="shared" si="7"/>
        <v>34690.39</v>
      </c>
      <c r="K83" s="11">
        <f>SUM(J83/L83)</f>
        <v>0.70200553989265035</v>
      </c>
      <c r="L83" s="10">
        <f>ROUND(SUM(L55:L75)+SUM(L81:L82),5)</f>
        <v>49416.12</v>
      </c>
    </row>
    <row r="84" spans="1:12" ht="12" customHeight="1">
      <c r="A84" s="1"/>
      <c r="B84" s="1"/>
      <c r="C84" s="1"/>
      <c r="D84" s="1" t="s">
        <v>74</v>
      </c>
      <c r="E84" s="1"/>
      <c r="F84" s="1"/>
      <c r="G84" s="10"/>
      <c r="H84" s="10"/>
      <c r="I84" s="10"/>
      <c r="J84" s="10"/>
      <c r="K84" s="11"/>
      <c r="L84" s="10"/>
    </row>
    <row r="85" spans="1:12" ht="12" customHeight="1">
      <c r="A85" s="1"/>
      <c r="B85" s="1"/>
      <c r="C85" s="1"/>
      <c r="D85" s="1"/>
      <c r="E85" s="1" t="s">
        <v>75</v>
      </c>
      <c r="F85" s="1"/>
      <c r="G85" s="10">
        <v>113.25</v>
      </c>
      <c r="H85" s="10">
        <v>113.25</v>
      </c>
      <c r="I85" s="10">
        <v>25</v>
      </c>
      <c r="J85" s="10">
        <f t="shared" ref="J85:J101" si="10">SUM(G85:I85)</f>
        <v>251.5</v>
      </c>
      <c r="K85" s="11">
        <f>SUM(J85/L85)</f>
        <v>0.16766666666666666</v>
      </c>
      <c r="L85" s="10">
        <v>1500</v>
      </c>
    </row>
    <row r="86" spans="1:12" ht="12" customHeight="1">
      <c r="A86" s="1"/>
      <c r="B86" s="1"/>
      <c r="C86" s="1"/>
      <c r="D86" s="1"/>
      <c r="E86" s="1" t="s">
        <v>76</v>
      </c>
      <c r="F86" s="1"/>
      <c r="G86" s="10">
        <v>3451.86</v>
      </c>
      <c r="H86" s="10">
        <v>4985.49</v>
      </c>
      <c r="I86" s="10">
        <v>3372.12</v>
      </c>
      <c r="J86" s="10">
        <f t="shared" si="10"/>
        <v>11809.470000000001</v>
      </c>
      <c r="K86" s="11">
        <f>SUM(J86/L86)</f>
        <v>0.16342120557954171</v>
      </c>
      <c r="L86" s="10">
        <v>72264</v>
      </c>
    </row>
    <row r="87" spans="1:12" ht="12" customHeight="1">
      <c r="A87" s="1"/>
      <c r="B87" s="1"/>
      <c r="C87" s="1"/>
      <c r="D87" s="1"/>
      <c r="E87" s="1" t="s">
        <v>77</v>
      </c>
      <c r="F87" s="1"/>
      <c r="G87" s="10">
        <v>14.32</v>
      </c>
      <c r="H87" s="10">
        <v>46</v>
      </c>
      <c r="I87" s="10">
        <v>32.9</v>
      </c>
      <c r="J87" s="10">
        <f t="shared" si="10"/>
        <v>93.22</v>
      </c>
      <c r="K87" s="11"/>
      <c r="L87" s="10"/>
    </row>
    <row r="88" spans="1:12" ht="12" customHeight="1">
      <c r="A88" s="1"/>
      <c r="B88" s="1"/>
      <c r="C88" s="1"/>
      <c r="D88" s="1"/>
      <c r="E88" s="1" t="s">
        <v>78</v>
      </c>
      <c r="F88" s="1"/>
      <c r="G88" s="10">
        <v>636.24</v>
      </c>
      <c r="H88" s="10">
        <v>375.29</v>
      </c>
      <c r="I88" s="10">
        <v>391.08</v>
      </c>
      <c r="J88" s="10">
        <f t="shared" si="10"/>
        <v>1402.61</v>
      </c>
      <c r="K88" s="11"/>
      <c r="L88" s="10"/>
    </row>
    <row r="89" spans="1:12" ht="12" customHeight="1">
      <c r="A89" s="1"/>
      <c r="B89" s="1"/>
      <c r="C89" s="1"/>
      <c r="D89" s="1"/>
      <c r="E89" s="1" t="s">
        <v>79</v>
      </c>
      <c r="F89" s="1"/>
      <c r="G89" s="10"/>
      <c r="H89" s="10"/>
      <c r="I89" s="10"/>
      <c r="J89" s="10">
        <f t="shared" si="10"/>
        <v>0</v>
      </c>
      <c r="K89" s="11"/>
      <c r="L89" s="10"/>
    </row>
    <row r="90" spans="1:12" ht="12" customHeight="1">
      <c r="A90" s="1"/>
      <c r="B90" s="1"/>
      <c r="C90" s="1"/>
      <c r="D90" s="1"/>
      <c r="E90" s="1"/>
      <c r="F90" s="1" t="s">
        <v>80</v>
      </c>
      <c r="G90" s="10">
        <v>5135.6400000000003</v>
      </c>
      <c r="H90" s="10">
        <v>923.08</v>
      </c>
      <c r="I90" s="10">
        <v>1747.15</v>
      </c>
      <c r="J90" s="10">
        <f t="shared" si="10"/>
        <v>7805.8700000000008</v>
      </c>
      <c r="K90" s="11"/>
      <c r="L90" s="10"/>
    </row>
    <row r="91" spans="1:12" ht="12" customHeight="1">
      <c r="A91" s="1"/>
      <c r="B91" s="1"/>
      <c r="C91" s="1"/>
      <c r="D91" s="1"/>
      <c r="E91" s="1"/>
      <c r="F91" s="1" t="s">
        <v>81</v>
      </c>
      <c r="G91" s="10">
        <v>19690.5</v>
      </c>
      <c r="H91" s="10">
        <v>25789.5</v>
      </c>
      <c r="I91" s="10">
        <v>22678.75</v>
      </c>
      <c r="J91" s="10">
        <f t="shared" si="10"/>
        <v>68158.75</v>
      </c>
      <c r="K91" s="11"/>
      <c r="L91" s="10"/>
    </row>
    <row r="92" spans="1:12" ht="12" customHeight="1">
      <c r="A92" s="1"/>
      <c r="B92" s="1"/>
      <c r="C92" s="1"/>
      <c r="D92" s="1"/>
      <c r="E92" s="1"/>
      <c r="F92" s="1" t="s">
        <v>82</v>
      </c>
      <c r="G92" s="10">
        <v>0</v>
      </c>
      <c r="H92" s="10">
        <v>0</v>
      </c>
      <c r="I92" s="10">
        <v>0</v>
      </c>
      <c r="J92" s="10">
        <f t="shared" si="10"/>
        <v>0</v>
      </c>
      <c r="K92" s="11"/>
      <c r="L92" s="10">
        <v>298224</v>
      </c>
    </row>
    <row r="93" spans="1:12" ht="12" customHeight="1">
      <c r="A93" s="1"/>
      <c r="B93" s="1"/>
      <c r="C93" s="1"/>
      <c r="D93" s="1"/>
      <c r="E93" s="1" t="s">
        <v>83</v>
      </c>
      <c r="F93" s="1"/>
      <c r="G93" s="10">
        <f>ROUND(SUM(G89:G92),5)</f>
        <v>24826.14</v>
      </c>
      <c r="H93" s="10">
        <f t="shared" ref="H93:I93" si="11">ROUND(SUM(H89:H92),5)</f>
        <v>26712.58</v>
      </c>
      <c r="I93" s="10">
        <f t="shared" si="11"/>
        <v>24425.9</v>
      </c>
      <c r="J93" s="10">
        <f t="shared" si="10"/>
        <v>75964.62</v>
      </c>
      <c r="K93" s="11"/>
      <c r="L93" s="10">
        <f>ROUND(SUM(L89:L92),5)</f>
        <v>298224</v>
      </c>
    </row>
    <row r="94" spans="1:12" ht="12" customHeight="1">
      <c r="A94" s="1"/>
      <c r="B94" s="1"/>
      <c r="C94" s="1"/>
      <c r="D94" s="1"/>
      <c r="E94" s="1" t="s">
        <v>84</v>
      </c>
      <c r="F94" s="1"/>
      <c r="G94" s="10">
        <v>16000.02</v>
      </c>
      <c r="H94" s="10">
        <v>16000.02</v>
      </c>
      <c r="I94" s="10">
        <v>12653.86</v>
      </c>
      <c r="J94" s="10">
        <f t="shared" si="10"/>
        <v>44653.9</v>
      </c>
      <c r="K94" s="11"/>
      <c r="L94" s="10">
        <v>208000.08</v>
      </c>
    </row>
    <row r="95" spans="1:12" ht="12" customHeight="1">
      <c r="A95" s="1"/>
      <c r="B95" s="1"/>
      <c r="C95" s="1"/>
      <c r="D95" s="1"/>
      <c r="E95" s="1" t="s">
        <v>85</v>
      </c>
      <c r="F95" s="1"/>
      <c r="G95" s="10">
        <v>3576</v>
      </c>
      <c r="H95" s="10">
        <v>7000</v>
      </c>
      <c r="I95" s="10">
        <v>7000</v>
      </c>
      <c r="J95" s="10">
        <f t="shared" si="10"/>
        <v>17576</v>
      </c>
      <c r="K95" s="11"/>
      <c r="L95" s="10">
        <v>96000</v>
      </c>
    </row>
    <row r="96" spans="1:12" ht="12" customHeight="1">
      <c r="A96" s="1"/>
      <c r="B96" s="1"/>
      <c r="C96" s="1"/>
      <c r="D96" s="1"/>
      <c r="E96" s="1" t="s">
        <v>86</v>
      </c>
      <c r="F96" s="1"/>
      <c r="G96" s="10">
        <v>720</v>
      </c>
      <c r="H96" s="10">
        <v>1345.43</v>
      </c>
      <c r="I96" s="10">
        <v>0</v>
      </c>
      <c r="J96" s="10">
        <f t="shared" si="10"/>
        <v>2065.4300000000003</v>
      </c>
      <c r="K96" s="11"/>
      <c r="L96" s="10"/>
    </row>
    <row r="97" spans="1:12" ht="12" customHeight="1">
      <c r="A97" s="1"/>
      <c r="B97" s="1"/>
      <c r="C97" s="1"/>
      <c r="D97" s="1" t="s">
        <v>87</v>
      </c>
      <c r="E97" s="1"/>
      <c r="F97" s="1"/>
      <c r="G97" s="10">
        <f>ROUND(SUM(G84:G88)+SUM(G93:G96),5)</f>
        <v>49337.83</v>
      </c>
      <c r="H97" s="10">
        <f t="shared" ref="H97:I97" si="12">ROUND(SUM(H84:H88)+SUM(H93:H96),5)</f>
        <v>56578.06</v>
      </c>
      <c r="I97" s="10">
        <f t="shared" si="12"/>
        <v>47900.86</v>
      </c>
      <c r="J97" s="10">
        <f t="shared" si="10"/>
        <v>153816.75</v>
      </c>
      <c r="K97" s="11">
        <f>SUM(J97/L97)</f>
        <v>0.22754358331288921</v>
      </c>
      <c r="L97" s="10">
        <f>ROUND(SUM(L84:L88)+SUM(L93:L96),5)</f>
        <v>675988.08</v>
      </c>
    </row>
    <row r="98" spans="1:12" ht="12" customHeight="1">
      <c r="A98" s="1"/>
      <c r="B98" s="1"/>
      <c r="C98" s="1"/>
      <c r="D98" s="1" t="s">
        <v>88</v>
      </c>
      <c r="E98" s="1"/>
      <c r="F98" s="1"/>
      <c r="G98" s="10">
        <v>0</v>
      </c>
      <c r="H98" s="10">
        <v>0</v>
      </c>
      <c r="I98" s="10">
        <v>0</v>
      </c>
      <c r="J98" s="10">
        <f t="shared" si="10"/>
        <v>0</v>
      </c>
      <c r="K98" s="11"/>
      <c r="L98" s="10"/>
    </row>
    <row r="99" spans="1:12" ht="12" customHeight="1">
      <c r="A99" s="1"/>
      <c r="B99" s="1"/>
      <c r="C99" s="1" t="s">
        <v>89</v>
      </c>
      <c r="D99" s="1"/>
      <c r="E99" s="1"/>
      <c r="F99" s="1"/>
      <c r="G99" s="10">
        <f>ROUND(G38+G48+G54+G83+SUM(G97:G98),5)</f>
        <v>78317.850000000006</v>
      </c>
      <c r="H99" s="10">
        <f>ROUND(H38+H48+H54+H83+SUM(H97:H98),5)</f>
        <v>67918.66</v>
      </c>
      <c r="I99" s="10">
        <v>98265.96</v>
      </c>
      <c r="J99" s="10">
        <f t="shared" si="10"/>
        <v>244502.47000000003</v>
      </c>
      <c r="K99" s="11">
        <f>SUM(J99/L99)</f>
        <v>0.31643253397803994</v>
      </c>
      <c r="L99" s="10">
        <f>ROUND(L38+L48+L54+L83+SUM(L97:L98),5)</f>
        <v>772684.36</v>
      </c>
    </row>
    <row r="100" spans="1:12" ht="12" customHeight="1">
      <c r="A100" s="1"/>
      <c r="B100" s="1" t="s">
        <v>90</v>
      </c>
      <c r="C100" s="1"/>
      <c r="D100" s="1"/>
      <c r="E100" s="1"/>
      <c r="F100" s="1"/>
      <c r="G100" s="10">
        <f>ROUND(G3+G37-G99,5)</f>
        <v>-15165.14</v>
      </c>
      <c r="H100" s="10">
        <f>ROUND(H3+H37-H99,5)</f>
        <v>34117.24</v>
      </c>
      <c r="I100" s="10">
        <f>ROUND(I3+I37-I99,5)</f>
        <v>-15953.17</v>
      </c>
      <c r="J100" s="10">
        <f t="shared" si="10"/>
        <v>2998.9299999999985</v>
      </c>
      <c r="K100" s="11"/>
      <c r="L100" s="10">
        <f>ROUND(L3+L37-L99,5)</f>
        <v>-106184.32000000001</v>
      </c>
    </row>
    <row r="101" spans="1:12" s="12" customFormat="1" ht="12" customHeight="1">
      <c r="A101" s="1" t="s">
        <v>91</v>
      </c>
      <c r="B101" s="1"/>
      <c r="C101" s="1"/>
      <c r="D101" s="1"/>
      <c r="E101" s="1"/>
      <c r="F101" s="1"/>
      <c r="G101" s="10">
        <f>G100</f>
        <v>-15165.14</v>
      </c>
      <c r="H101" s="10">
        <f t="shared" ref="H101:I101" si="13">H100</f>
        <v>34117.24</v>
      </c>
      <c r="I101" s="10">
        <f t="shared" si="13"/>
        <v>-15953.17</v>
      </c>
      <c r="J101" s="10">
        <f t="shared" si="10"/>
        <v>2998.9299999999985</v>
      </c>
      <c r="K101" s="11"/>
      <c r="L101" s="10">
        <f>L100</f>
        <v>-106184.32000000001</v>
      </c>
    </row>
  </sheetData>
  <pageMargins left="0.7" right="0.7" top="0.75" bottom="0.75" header="0.3" footer="0.3"/>
  <pageSetup orientation="landscape" horizontalDpi="1200" verticalDpi="1200" r:id="rId1"/>
  <headerFooter>
    <oddHeader>&amp;CFairbanks Youth Advocates
Monthly Budget Report</oddHeader>
    <oddFooter>&amp;CPage# &amp;P of &amp;N&amp;R&amp;D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C1EC-F523-7C4B-9DF3-9935EE722C49}">
  <dimension ref="A1:K89"/>
  <sheetViews>
    <sheetView topLeftCell="A80" zoomScale="170" zoomScaleNormal="170" workbookViewId="0">
      <selection activeCell="A2" sqref="A2"/>
    </sheetView>
  </sheetViews>
  <sheetFormatPr baseColWidth="10" defaultColWidth="8.83203125" defaultRowHeight="16"/>
  <cols>
    <col min="1" max="5" width="3" style="13" customWidth="1"/>
    <col min="6" max="6" width="31" style="13" customWidth="1"/>
    <col min="7" max="7" width="10.5" style="14" customWidth="1"/>
    <col min="8" max="8" width="10.6640625" style="14" customWidth="1"/>
    <col min="9" max="9" width="12" style="14" customWidth="1"/>
    <col min="10" max="10" width="12" style="15" customWidth="1"/>
    <col min="11" max="11" width="12.5" style="14" bestFit="1" customWidth="1"/>
    <col min="12" max="16384" width="8.83203125" style="5"/>
  </cols>
  <sheetData>
    <row r="1" spans="1:11" ht="17" hidden="1" customHeight="1" thickBot="1">
      <c r="A1" s="1"/>
      <c r="B1" s="1"/>
      <c r="C1" s="1"/>
      <c r="D1" s="1"/>
      <c r="E1" s="1"/>
      <c r="F1" s="1"/>
      <c r="G1" s="2"/>
      <c r="H1" s="2"/>
      <c r="I1" s="3" t="s">
        <v>0</v>
      </c>
      <c r="J1" s="4"/>
      <c r="K1" s="2"/>
    </row>
    <row r="2" spans="1:11" s="9" customFormat="1">
      <c r="A2" s="6"/>
      <c r="B2" s="6"/>
      <c r="C2" s="6"/>
      <c r="D2" s="6"/>
      <c r="E2" s="6"/>
      <c r="F2" s="6"/>
      <c r="G2" s="7" t="s">
        <v>1</v>
      </c>
      <c r="H2" s="7" t="s">
        <v>3</v>
      </c>
      <c r="I2" s="7" t="s">
        <v>92</v>
      </c>
      <c r="J2" s="8" t="s">
        <v>2</v>
      </c>
      <c r="K2" s="7" t="s">
        <v>4</v>
      </c>
    </row>
    <row r="3" spans="1:11">
      <c r="A3" s="1"/>
      <c r="B3" s="1" t="s">
        <v>5</v>
      </c>
      <c r="C3" s="1"/>
      <c r="D3" s="1"/>
      <c r="E3" s="1"/>
      <c r="F3" s="1"/>
      <c r="G3" s="10"/>
      <c r="H3" s="10"/>
      <c r="I3" s="10"/>
      <c r="J3" s="11"/>
      <c r="K3" s="10"/>
    </row>
    <row r="4" spans="1:11">
      <c r="A4" s="1"/>
      <c r="B4" s="1"/>
      <c r="C4" s="1" t="s">
        <v>6</v>
      </c>
      <c r="D4" s="1"/>
      <c r="E4" s="1"/>
      <c r="F4" s="1"/>
      <c r="G4" s="10"/>
      <c r="H4" s="10"/>
      <c r="I4" s="10"/>
      <c r="J4" s="11"/>
      <c r="K4" s="10"/>
    </row>
    <row r="5" spans="1:11">
      <c r="A5" s="1"/>
      <c r="B5" s="1"/>
      <c r="C5" s="1"/>
      <c r="D5" s="1" t="s">
        <v>7</v>
      </c>
      <c r="E5" s="1"/>
      <c r="F5" s="1"/>
      <c r="G5" s="10"/>
      <c r="H5" s="10"/>
      <c r="I5" s="10"/>
      <c r="J5" s="11"/>
      <c r="K5" s="10"/>
    </row>
    <row r="6" spans="1:11">
      <c r="A6" s="1"/>
      <c r="B6" s="1"/>
      <c r="C6" s="1"/>
      <c r="D6" s="1"/>
      <c r="E6" s="1" t="s">
        <v>8</v>
      </c>
      <c r="F6" s="1"/>
      <c r="G6" s="10">
        <v>6938.34</v>
      </c>
      <c r="H6" s="10">
        <v>4942.75</v>
      </c>
      <c r="I6" s="10">
        <f>ROUND(G6+H6,5)</f>
        <v>11881.09</v>
      </c>
      <c r="J6" s="11"/>
      <c r="K6" s="10"/>
    </row>
    <row r="7" spans="1:11">
      <c r="A7" s="1"/>
      <c r="B7" s="1"/>
      <c r="C7" s="1"/>
      <c r="D7" s="1"/>
      <c r="E7" s="1" t="s">
        <v>9</v>
      </c>
      <c r="F7" s="1"/>
      <c r="G7" s="10">
        <v>38063.96</v>
      </c>
      <c r="H7" s="10">
        <v>4729.0600000000004</v>
      </c>
      <c r="I7" s="10">
        <f>ROUND(G7+H7,5)</f>
        <v>42793.02</v>
      </c>
      <c r="J7" s="11"/>
      <c r="K7" s="10"/>
    </row>
    <row r="8" spans="1:11">
      <c r="A8" s="1"/>
      <c r="B8" s="1"/>
      <c r="C8" s="1"/>
      <c r="D8" s="1"/>
      <c r="E8" s="1" t="s">
        <v>10</v>
      </c>
      <c r="F8" s="1"/>
      <c r="G8" s="10">
        <v>430</v>
      </c>
      <c r="H8" s="10">
        <v>750</v>
      </c>
      <c r="I8" s="10">
        <f>ROUND(G8+H8,5)</f>
        <v>1180</v>
      </c>
      <c r="J8" s="11"/>
      <c r="K8" s="10"/>
    </row>
    <row r="9" spans="1:11">
      <c r="A9" s="1"/>
      <c r="B9" s="1"/>
      <c r="C9" s="1"/>
      <c r="D9" s="1" t="s">
        <v>11</v>
      </c>
      <c r="E9" s="1"/>
      <c r="F9" s="1"/>
      <c r="G9" s="10">
        <f>ROUND(SUM(G5:G8),5)</f>
        <v>45432.3</v>
      </c>
      <c r="H9" s="10">
        <f>ROUND(SUM(H5:H8),5)</f>
        <v>10421.81</v>
      </c>
      <c r="I9" s="10">
        <f>ROUND(G9+H9,5)</f>
        <v>55854.11</v>
      </c>
      <c r="J9" s="11">
        <f>SUM(I9/K9)</f>
        <v>0.22341643999999999</v>
      </c>
      <c r="K9" s="10">
        <v>250000</v>
      </c>
    </row>
    <row r="10" spans="1:11">
      <c r="A10" s="1"/>
      <c r="B10" s="1"/>
      <c r="C10" s="1"/>
      <c r="D10" s="1" t="s">
        <v>12</v>
      </c>
      <c r="E10" s="1"/>
      <c r="F10" s="1"/>
      <c r="G10" s="10"/>
      <c r="H10" s="10"/>
      <c r="I10" s="10"/>
      <c r="J10" s="11"/>
      <c r="K10" s="10"/>
    </row>
    <row r="11" spans="1:11">
      <c r="A11" s="1"/>
      <c r="B11" s="1"/>
      <c r="C11" s="1"/>
      <c r="D11" s="1"/>
      <c r="E11" s="1" t="s">
        <v>13</v>
      </c>
      <c r="F11" s="1"/>
      <c r="G11" s="10">
        <v>0</v>
      </c>
      <c r="H11" s="10">
        <v>61188.5</v>
      </c>
      <c r="I11" s="10">
        <f>ROUND(G11+H11,5)</f>
        <v>61188.5</v>
      </c>
      <c r="J11" s="11">
        <f>SUM(I11/K11)</f>
        <v>0.32289445910290238</v>
      </c>
      <c r="K11" s="10">
        <v>189500</v>
      </c>
    </row>
    <row r="12" spans="1:11">
      <c r="A12" s="1"/>
      <c r="B12" s="1"/>
      <c r="C12" s="1"/>
      <c r="D12" s="1"/>
      <c r="E12" s="1" t="s">
        <v>14</v>
      </c>
      <c r="F12" s="1"/>
      <c r="G12" s="10">
        <v>0</v>
      </c>
      <c r="H12" s="10">
        <v>7454</v>
      </c>
      <c r="I12" s="10">
        <f>ROUND(G12+H12,5)</f>
        <v>7454</v>
      </c>
      <c r="J12" s="11">
        <f>SUM(I12/K12)</f>
        <v>0.24846666666666667</v>
      </c>
      <c r="K12" s="10">
        <v>30000</v>
      </c>
    </row>
    <row r="13" spans="1:11">
      <c r="A13" s="1"/>
      <c r="B13" s="1"/>
      <c r="C13" s="1"/>
      <c r="D13" s="1" t="s">
        <v>15</v>
      </c>
      <c r="E13" s="1"/>
      <c r="F13" s="1"/>
      <c r="G13" s="10">
        <f>ROUND(SUM(G10:G12),5)</f>
        <v>0</v>
      </c>
      <c r="H13" s="10">
        <f>ROUND(SUM(H10:H12),5)</f>
        <v>68642.5</v>
      </c>
      <c r="I13" s="10">
        <f>ROUND(G13+H13,5)</f>
        <v>68642.5</v>
      </c>
      <c r="J13" s="11">
        <f>SUM(I13/K13)</f>
        <v>0.31272209567198178</v>
      </c>
      <c r="K13" s="10">
        <f>ROUND(SUM(K10:K12),5)</f>
        <v>219500</v>
      </c>
    </row>
    <row r="14" spans="1:11">
      <c r="A14" s="1"/>
      <c r="B14" s="1"/>
      <c r="C14" s="1"/>
      <c r="D14" s="1" t="s">
        <v>16</v>
      </c>
      <c r="E14" s="1"/>
      <c r="F14" s="1"/>
      <c r="G14" s="10"/>
      <c r="H14" s="10"/>
      <c r="I14" s="10"/>
      <c r="J14" s="11"/>
      <c r="K14" s="10"/>
    </row>
    <row r="15" spans="1:11">
      <c r="A15" s="1"/>
      <c r="B15" s="1"/>
      <c r="C15" s="1"/>
      <c r="D15" s="1"/>
      <c r="E15" s="1" t="s">
        <v>17</v>
      </c>
      <c r="F15" s="1"/>
      <c r="G15" s="10">
        <v>93</v>
      </c>
      <c r="H15" s="10">
        <v>0</v>
      </c>
      <c r="I15" s="10">
        <f>ROUND(G15+H15,5)</f>
        <v>93</v>
      </c>
      <c r="J15" s="11"/>
      <c r="K15" s="10"/>
    </row>
    <row r="16" spans="1:11">
      <c r="A16" s="1"/>
      <c r="B16" s="1"/>
      <c r="C16" s="1"/>
      <c r="D16" s="1"/>
      <c r="E16" s="1" t="s">
        <v>18</v>
      </c>
      <c r="F16" s="1"/>
      <c r="G16" s="10">
        <v>0</v>
      </c>
      <c r="H16" s="10">
        <v>0</v>
      </c>
      <c r="I16" s="10">
        <f>ROUND(G16+H16,5)</f>
        <v>0</v>
      </c>
      <c r="J16" s="11"/>
      <c r="K16" s="10"/>
    </row>
    <row r="17" spans="1:11">
      <c r="A17" s="1"/>
      <c r="B17" s="1"/>
      <c r="C17" s="1"/>
      <c r="D17" s="1" t="s">
        <v>19</v>
      </c>
      <c r="E17" s="1"/>
      <c r="F17" s="1"/>
      <c r="G17" s="10">
        <f>ROUND(SUM(G14:G16),5)</f>
        <v>93</v>
      </c>
      <c r="H17" s="10">
        <f>ROUND(SUM(H14:H16),5)</f>
        <v>0</v>
      </c>
      <c r="I17" s="10">
        <f>ROUND(G17+H17,5)</f>
        <v>93</v>
      </c>
      <c r="J17" s="11"/>
      <c r="K17" s="10">
        <f>ROUND(SUM(K14:K16),5)</f>
        <v>0</v>
      </c>
    </row>
    <row r="18" spans="1:11">
      <c r="A18" s="1"/>
      <c r="B18" s="1"/>
      <c r="C18" s="1"/>
      <c r="D18" s="1" t="s">
        <v>20</v>
      </c>
      <c r="E18" s="1"/>
      <c r="F18" s="1"/>
      <c r="G18" s="10"/>
      <c r="H18" s="10"/>
      <c r="I18" s="10"/>
      <c r="J18" s="11"/>
      <c r="K18" s="10"/>
    </row>
    <row r="19" spans="1:11">
      <c r="A19" s="1"/>
      <c r="B19" s="1"/>
      <c r="C19" s="1"/>
      <c r="D19" s="1"/>
      <c r="E19" s="1" t="s">
        <v>21</v>
      </c>
      <c r="F19" s="1"/>
      <c r="G19" s="10">
        <v>1.73</v>
      </c>
      <c r="H19" s="10">
        <v>1.2</v>
      </c>
      <c r="I19" s="10">
        <f>ROUND(G19+H19,5)</f>
        <v>2.93</v>
      </c>
      <c r="J19" s="11"/>
      <c r="K19" s="10"/>
    </row>
    <row r="20" spans="1:11">
      <c r="A20" s="1"/>
      <c r="B20" s="1"/>
      <c r="C20" s="1"/>
      <c r="D20" s="1"/>
      <c r="E20" s="1" t="s">
        <v>22</v>
      </c>
      <c r="F20" s="1"/>
      <c r="G20" s="10">
        <v>0</v>
      </c>
      <c r="H20" s="10">
        <v>0</v>
      </c>
      <c r="I20" s="10">
        <f>ROUND(G20+H20,5)</f>
        <v>0</v>
      </c>
      <c r="J20" s="11"/>
      <c r="K20" s="10">
        <v>5000.04</v>
      </c>
    </row>
    <row r="21" spans="1:11">
      <c r="A21" s="1"/>
      <c r="B21" s="1"/>
      <c r="C21" s="1"/>
      <c r="D21" s="1" t="s">
        <v>23</v>
      </c>
      <c r="E21" s="1"/>
      <c r="F21" s="1"/>
      <c r="G21" s="10">
        <f>ROUND(SUM(G18:G20),5)</f>
        <v>1.73</v>
      </c>
      <c r="H21" s="10">
        <f>ROUND(SUM(H18:H20),5)</f>
        <v>1.2</v>
      </c>
      <c r="I21" s="10">
        <f>ROUND(G21+H21,5)</f>
        <v>2.93</v>
      </c>
      <c r="J21" s="11">
        <f>SUM(I21/K21)</f>
        <v>5.8599531203750376E-4</v>
      </c>
      <c r="K21" s="10">
        <f>ROUND(SUM(K18:K20),5)</f>
        <v>5000.04</v>
      </c>
    </row>
    <row r="22" spans="1:11">
      <c r="A22" s="1"/>
      <c r="B22" s="1"/>
      <c r="C22" s="1"/>
      <c r="D22" s="1" t="s">
        <v>24</v>
      </c>
      <c r="E22" s="1"/>
      <c r="F22" s="1"/>
      <c r="G22" s="10"/>
      <c r="H22" s="10"/>
      <c r="I22" s="10"/>
      <c r="J22" s="11"/>
      <c r="K22" s="10"/>
    </row>
    <row r="23" spans="1:11">
      <c r="A23" s="1"/>
      <c r="B23" s="1"/>
      <c r="C23" s="1"/>
      <c r="D23" s="1"/>
      <c r="E23" s="1" t="s">
        <v>25</v>
      </c>
      <c r="F23" s="1"/>
      <c r="G23" s="10">
        <v>0.61</v>
      </c>
      <c r="H23" s="10">
        <v>1.3</v>
      </c>
      <c r="I23" s="10">
        <f>ROUND(G23+H23,5)</f>
        <v>1.91</v>
      </c>
      <c r="J23" s="11"/>
      <c r="K23" s="10"/>
    </row>
    <row r="24" spans="1:11">
      <c r="A24" s="1"/>
      <c r="B24" s="1"/>
      <c r="C24" s="1"/>
      <c r="D24" s="1"/>
      <c r="E24" s="1" t="s">
        <v>26</v>
      </c>
      <c r="F24" s="1"/>
      <c r="G24" s="10">
        <v>2430</v>
      </c>
      <c r="H24" s="10">
        <v>0</v>
      </c>
      <c r="I24" s="10">
        <f>ROUND(G24+H24,5)</f>
        <v>2430</v>
      </c>
      <c r="J24" s="11"/>
      <c r="K24" s="10"/>
    </row>
    <row r="25" spans="1:11">
      <c r="A25" s="1"/>
      <c r="B25" s="1"/>
      <c r="C25" s="1"/>
      <c r="D25" s="1"/>
      <c r="E25" s="1" t="s">
        <v>27</v>
      </c>
      <c r="F25" s="1"/>
      <c r="G25" s="10">
        <v>0</v>
      </c>
      <c r="H25" s="10">
        <v>398.27</v>
      </c>
      <c r="I25" s="10">
        <f>ROUND(G25+H25,5)</f>
        <v>398.27</v>
      </c>
      <c r="J25" s="11"/>
      <c r="K25" s="10"/>
    </row>
    <row r="26" spans="1:11">
      <c r="A26" s="1"/>
      <c r="B26" s="1"/>
      <c r="C26" s="1"/>
      <c r="D26" s="1" t="s">
        <v>28</v>
      </c>
      <c r="E26" s="1"/>
      <c r="F26" s="1"/>
      <c r="G26" s="10">
        <f>ROUND(SUM(G22:G25),5)</f>
        <v>2430.61</v>
      </c>
      <c r="H26" s="10">
        <f>ROUND(SUM(H22:H25),5)</f>
        <v>399.57</v>
      </c>
      <c r="I26" s="10">
        <f>ROUND(G26+H26,5)</f>
        <v>2830.18</v>
      </c>
      <c r="J26" s="11"/>
      <c r="K26" s="10"/>
    </row>
    <row r="27" spans="1:11">
      <c r="A27" s="1"/>
      <c r="B27" s="1"/>
      <c r="C27" s="1"/>
      <c r="D27" s="1" t="s">
        <v>29</v>
      </c>
      <c r="E27" s="1"/>
      <c r="F27" s="1"/>
      <c r="G27" s="10"/>
      <c r="H27" s="10"/>
      <c r="I27" s="10"/>
      <c r="J27" s="11"/>
      <c r="K27" s="10"/>
    </row>
    <row r="28" spans="1:11">
      <c r="A28" s="1"/>
      <c r="B28" s="1"/>
      <c r="C28" s="1"/>
      <c r="D28" s="1"/>
      <c r="E28" s="1" t="s">
        <v>30</v>
      </c>
      <c r="F28" s="1"/>
      <c r="G28" s="10">
        <v>11421.57</v>
      </c>
      <c r="H28" s="10">
        <v>1278.9000000000001</v>
      </c>
      <c r="I28" s="10">
        <f t="shared" ref="I28:I33" si="0">ROUND(G28+H28,5)</f>
        <v>12700.47</v>
      </c>
      <c r="J28" s="11"/>
      <c r="K28" s="10"/>
    </row>
    <row r="29" spans="1:11">
      <c r="A29" s="1"/>
      <c r="B29" s="1"/>
      <c r="C29" s="1"/>
      <c r="D29" s="1"/>
      <c r="E29" s="1" t="s">
        <v>31</v>
      </c>
      <c r="F29" s="1"/>
      <c r="G29" s="10">
        <v>3353.5</v>
      </c>
      <c r="H29" s="10">
        <v>1448.22</v>
      </c>
      <c r="I29" s="10">
        <f t="shared" si="0"/>
        <v>4801.72</v>
      </c>
      <c r="J29" s="11"/>
      <c r="K29" s="10"/>
    </row>
    <row r="30" spans="1:11">
      <c r="A30" s="1"/>
      <c r="B30" s="1"/>
      <c r="C30" s="1"/>
      <c r="D30" s="1"/>
      <c r="E30" s="1" t="s">
        <v>32</v>
      </c>
      <c r="F30" s="1"/>
      <c r="G30" s="10">
        <v>380</v>
      </c>
      <c r="H30" s="10">
        <v>19843.7</v>
      </c>
      <c r="I30" s="10">
        <f t="shared" si="0"/>
        <v>20223.7</v>
      </c>
      <c r="J30" s="11"/>
      <c r="K30" s="10"/>
    </row>
    <row r="31" spans="1:11">
      <c r="A31" s="1"/>
      <c r="B31" s="1"/>
      <c r="C31" s="1"/>
      <c r="D31" s="1"/>
      <c r="E31" s="1" t="s">
        <v>33</v>
      </c>
      <c r="F31" s="1"/>
      <c r="G31" s="10">
        <v>0</v>
      </c>
      <c r="H31" s="10">
        <v>0</v>
      </c>
      <c r="I31" s="10">
        <f t="shared" si="0"/>
        <v>0</v>
      </c>
      <c r="J31" s="11"/>
      <c r="K31" s="10">
        <v>192000</v>
      </c>
    </row>
    <row r="32" spans="1:11">
      <c r="A32" s="1"/>
      <c r="B32" s="1"/>
      <c r="C32" s="1"/>
      <c r="D32" s="1" t="s">
        <v>34</v>
      </c>
      <c r="E32" s="1"/>
      <c r="F32" s="1"/>
      <c r="G32" s="10">
        <f>ROUND(SUM(G27:G31),5)</f>
        <v>15155.07</v>
      </c>
      <c r="H32" s="10">
        <f>ROUND(SUM(H27:H31),5)</f>
        <v>22570.82</v>
      </c>
      <c r="I32" s="10">
        <f t="shared" si="0"/>
        <v>37725.89</v>
      </c>
      <c r="J32" s="11">
        <f>SUM(I32/K32)</f>
        <v>0.19648901041666667</v>
      </c>
      <c r="K32" s="10">
        <f>ROUND(SUM(K27:K31),5)</f>
        <v>192000</v>
      </c>
    </row>
    <row r="33" spans="1:11">
      <c r="A33" s="1"/>
      <c r="B33" s="1"/>
      <c r="C33" s="1" t="s">
        <v>35</v>
      </c>
      <c r="D33" s="1"/>
      <c r="E33" s="1"/>
      <c r="F33" s="1"/>
      <c r="G33" s="10">
        <f>ROUND(G4+G9+G13+G17+G21+G26+G32,5)</f>
        <v>63112.71</v>
      </c>
      <c r="H33" s="10">
        <f>ROUND(H4+H9+H13+H17+H21+H26+H32,5)</f>
        <v>102035.9</v>
      </c>
      <c r="I33" s="10">
        <f t="shared" si="0"/>
        <v>165148.60999999999</v>
      </c>
      <c r="J33" s="11">
        <f>SUM(I33/K33)</f>
        <v>0.2477848463444953</v>
      </c>
      <c r="K33" s="10">
        <f>ROUND(K4+K9+K13+K17+K21+K26+K32,5)</f>
        <v>666500.04</v>
      </c>
    </row>
    <row r="34" spans="1:11">
      <c r="A34" s="1"/>
      <c r="B34" s="1"/>
      <c r="C34" s="1" t="s">
        <v>36</v>
      </c>
      <c r="D34" s="1"/>
      <c r="E34" s="1"/>
      <c r="F34" s="1"/>
      <c r="G34" s="10"/>
      <c r="H34" s="10"/>
      <c r="I34" s="10"/>
      <c r="J34" s="11"/>
      <c r="K34" s="10"/>
    </row>
    <row r="35" spans="1:11">
      <c r="A35" s="1"/>
      <c r="B35" s="1"/>
      <c r="C35" s="1"/>
      <c r="D35" s="1" t="s">
        <v>37</v>
      </c>
      <c r="E35" s="1"/>
      <c r="F35" s="1"/>
      <c r="G35" s="10"/>
      <c r="H35" s="10"/>
      <c r="I35" s="10"/>
      <c r="J35" s="11"/>
      <c r="K35" s="10"/>
    </row>
    <row r="36" spans="1:11">
      <c r="A36" s="1"/>
      <c r="B36" s="1"/>
      <c r="C36" s="1"/>
      <c r="D36" s="1"/>
      <c r="E36" s="1" t="s">
        <v>38</v>
      </c>
      <c r="F36" s="1"/>
      <c r="G36" s="10"/>
      <c r="H36" s="10"/>
      <c r="I36" s="10"/>
      <c r="J36" s="11"/>
      <c r="K36" s="10"/>
    </row>
    <row r="37" spans="1:11">
      <c r="A37" s="1"/>
      <c r="B37" s="1"/>
      <c r="C37" s="1"/>
      <c r="D37" s="1"/>
      <c r="E37" s="1"/>
      <c r="F37" s="1" t="s">
        <v>39</v>
      </c>
      <c r="G37" s="10">
        <v>9291.36</v>
      </c>
      <c r="H37" s="10">
        <v>0</v>
      </c>
      <c r="I37" s="10">
        <f>ROUND(G37+H37,5)</f>
        <v>9291.36</v>
      </c>
      <c r="J37" s="11"/>
      <c r="K37" s="10"/>
    </row>
    <row r="38" spans="1:11">
      <c r="A38" s="1"/>
      <c r="B38" s="1"/>
      <c r="C38" s="1"/>
      <c r="D38" s="1"/>
      <c r="E38" s="1" t="s">
        <v>40</v>
      </c>
      <c r="F38" s="1"/>
      <c r="G38" s="10">
        <f>ROUND(SUM(G36:G37),5)</f>
        <v>9291.36</v>
      </c>
      <c r="H38" s="10">
        <f>ROUND(SUM(H36:H37),5)</f>
        <v>0</v>
      </c>
      <c r="I38" s="10">
        <f>ROUND(G38+H38,5)</f>
        <v>9291.36</v>
      </c>
      <c r="J38" s="11"/>
      <c r="K38" s="10"/>
    </row>
    <row r="39" spans="1:11">
      <c r="A39" s="1"/>
      <c r="B39" s="1"/>
      <c r="C39" s="1"/>
      <c r="D39" s="1"/>
      <c r="E39" s="1" t="s">
        <v>41</v>
      </c>
      <c r="F39" s="1"/>
      <c r="G39" s="10">
        <v>0</v>
      </c>
      <c r="H39" s="10">
        <v>985.91</v>
      </c>
      <c r="I39" s="10">
        <f>ROUND(G39+H39,5)</f>
        <v>985.91</v>
      </c>
      <c r="J39" s="11">
        <f>SUM(I39/K39)</f>
        <v>5.7054976851851853E-2</v>
      </c>
      <c r="K39" s="10">
        <v>17280</v>
      </c>
    </row>
    <row r="40" spans="1:11">
      <c r="A40" s="1"/>
      <c r="B40" s="1"/>
      <c r="C40" s="1"/>
      <c r="D40" s="1"/>
      <c r="E40" s="1" t="s">
        <v>42</v>
      </c>
      <c r="F40" s="1"/>
      <c r="G40" s="10">
        <v>0</v>
      </c>
      <c r="H40" s="10">
        <v>0</v>
      </c>
      <c r="I40" s="10">
        <f>ROUND(G40+H40,5)</f>
        <v>0</v>
      </c>
      <c r="J40" s="11"/>
      <c r="K40" s="10">
        <v>10000.08</v>
      </c>
    </row>
    <row r="41" spans="1:11">
      <c r="A41" s="1"/>
      <c r="B41" s="1"/>
      <c r="C41" s="1"/>
      <c r="D41" s="1" t="s">
        <v>43</v>
      </c>
      <c r="E41" s="1"/>
      <c r="F41" s="1"/>
      <c r="G41" s="10">
        <f>ROUND(G35+SUM(G38:G40),5)</f>
        <v>9291.36</v>
      </c>
      <c r="H41" s="10">
        <f>ROUND(H35+SUM(H38:H40),5)</f>
        <v>985.91</v>
      </c>
      <c r="I41" s="10">
        <f>ROUND(G41+H41,5)</f>
        <v>10277.27</v>
      </c>
      <c r="J41" s="11">
        <f>SUM(I41/K41)</f>
        <v>0.37673166647605139</v>
      </c>
      <c r="K41" s="10">
        <f>ROUND(K35+SUM(K38:K40),5)</f>
        <v>27280.080000000002</v>
      </c>
    </row>
    <row r="42" spans="1:11">
      <c r="A42" s="1"/>
      <c r="B42" s="1"/>
      <c r="C42" s="1"/>
      <c r="D42" s="1" t="s">
        <v>44</v>
      </c>
      <c r="E42" s="1"/>
      <c r="F42" s="1"/>
      <c r="G42" s="10"/>
      <c r="H42" s="10"/>
      <c r="I42" s="10"/>
      <c r="J42" s="11"/>
      <c r="K42" s="10"/>
    </row>
    <row r="43" spans="1:11">
      <c r="A43" s="1"/>
      <c r="B43" s="1"/>
      <c r="C43" s="1"/>
      <c r="D43" s="1"/>
      <c r="E43" s="1" t="s">
        <v>45</v>
      </c>
      <c r="F43" s="1"/>
      <c r="G43" s="10">
        <v>7726</v>
      </c>
      <c r="H43" s="10">
        <v>0</v>
      </c>
      <c r="I43" s="10">
        <f>ROUND(G43+H43,5)</f>
        <v>7726</v>
      </c>
      <c r="J43" s="11"/>
      <c r="K43" s="10"/>
    </row>
    <row r="44" spans="1:11">
      <c r="A44" s="1"/>
      <c r="B44" s="1"/>
      <c r="C44" s="1"/>
      <c r="D44" s="1"/>
      <c r="E44" s="1" t="s">
        <v>46</v>
      </c>
      <c r="F44" s="1"/>
      <c r="G44" s="10">
        <v>785.45</v>
      </c>
      <c r="H44" s="10">
        <v>2940.12</v>
      </c>
      <c r="I44" s="10">
        <f>ROUND(G44+H44,5)</f>
        <v>3725.57</v>
      </c>
      <c r="J44" s="11">
        <f>SUM(I44/K44)</f>
        <v>0.37255401956784345</v>
      </c>
      <c r="K44" s="10">
        <v>10000.08</v>
      </c>
    </row>
    <row r="45" spans="1:11">
      <c r="A45" s="1"/>
      <c r="B45" s="1"/>
      <c r="C45" s="1"/>
      <c r="D45" s="1"/>
      <c r="E45" s="1" t="s">
        <v>47</v>
      </c>
      <c r="F45" s="1"/>
      <c r="G45" s="10">
        <v>0</v>
      </c>
      <c r="H45" s="10">
        <v>0</v>
      </c>
      <c r="I45" s="10">
        <f>ROUND(G45+H45,5)</f>
        <v>0</v>
      </c>
      <c r="J45" s="11"/>
      <c r="K45" s="10">
        <v>10000</v>
      </c>
    </row>
    <row r="46" spans="1:11">
      <c r="A46" s="1"/>
      <c r="B46" s="1"/>
      <c r="C46" s="1"/>
      <c r="D46" s="1" t="s">
        <v>48</v>
      </c>
      <c r="E46" s="1"/>
      <c r="F46" s="1"/>
      <c r="G46" s="10">
        <f>ROUND(SUM(G42:G45),5)</f>
        <v>8511.4500000000007</v>
      </c>
      <c r="H46" s="10">
        <f>ROUND(SUM(H42:H45),5)</f>
        <v>2940.12</v>
      </c>
      <c r="I46" s="10">
        <f>ROUND(G46+H46,5)</f>
        <v>11451.57</v>
      </c>
      <c r="J46" s="11">
        <f>SUM(I46/K46)</f>
        <v>0.57257620969516121</v>
      </c>
      <c r="K46" s="10">
        <f>ROUND(SUM(K42:K45),5)</f>
        <v>20000.080000000002</v>
      </c>
    </row>
    <row r="47" spans="1:11">
      <c r="A47" s="1"/>
      <c r="B47" s="1"/>
      <c r="C47" s="1"/>
      <c r="D47" s="1" t="s">
        <v>49</v>
      </c>
      <c r="E47" s="1"/>
      <c r="F47" s="1"/>
      <c r="G47" s="10"/>
      <c r="H47" s="10"/>
      <c r="I47" s="10"/>
      <c r="J47" s="11"/>
      <c r="K47" s="10"/>
    </row>
    <row r="48" spans="1:11">
      <c r="A48" s="1"/>
      <c r="B48" s="1"/>
      <c r="C48" s="1"/>
      <c r="D48" s="1"/>
      <c r="E48" s="1" t="s">
        <v>50</v>
      </c>
      <c r="F48" s="1"/>
      <c r="G48" s="10">
        <v>315.7</v>
      </c>
      <c r="H48" s="10">
        <v>1031</v>
      </c>
      <c r="I48" s="10">
        <f t="shared" ref="I48:I63" si="1">ROUND(G48+H48,5)</f>
        <v>1346.7</v>
      </c>
      <c r="J48" s="11"/>
      <c r="K48" s="10"/>
    </row>
    <row r="49" spans="1:11">
      <c r="A49" s="1"/>
      <c r="B49" s="1"/>
      <c r="C49" s="1"/>
      <c r="D49" s="1"/>
      <c r="E49" s="1" t="s">
        <v>51</v>
      </c>
      <c r="F49" s="1"/>
      <c r="G49" s="10">
        <v>119.19</v>
      </c>
      <c r="H49" s="10">
        <v>0</v>
      </c>
      <c r="I49" s="10">
        <f t="shared" si="1"/>
        <v>119.19</v>
      </c>
      <c r="J49" s="11"/>
      <c r="K49" s="10"/>
    </row>
    <row r="50" spans="1:11">
      <c r="A50" s="1"/>
      <c r="B50" s="1"/>
      <c r="C50" s="1"/>
      <c r="D50" s="1"/>
      <c r="E50" s="1" t="s">
        <v>52</v>
      </c>
      <c r="F50" s="1"/>
      <c r="G50" s="10">
        <v>36</v>
      </c>
      <c r="H50" s="10">
        <v>0</v>
      </c>
      <c r="I50" s="10">
        <f t="shared" si="1"/>
        <v>36</v>
      </c>
      <c r="J50" s="11"/>
      <c r="K50" s="10"/>
    </row>
    <row r="51" spans="1:11">
      <c r="A51" s="1"/>
      <c r="B51" s="1"/>
      <c r="C51" s="1"/>
      <c r="D51" s="1"/>
      <c r="E51" s="1" t="s">
        <v>53</v>
      </c>
      <c r="F51" s="1"/>
      <c r="G51" s="10">
        <v>552.32000000000005</v>
      </c>
      <c r="H51" s="10">
        <v>0</v>
      </c>
      <c r="I51" s="10">
        <f t="shared" si="1"/>
        <v>552.32000000000005</v>
      </c>
      <c r="J51" s="11"/>
      <c r="K51" s="10"/>
    </row>
    <row r="52" spans="1:11">
      <c r="A52" s="1"/>
      <c r="B52" s="1"/>
      <c r="C52" s="1"/>
      <c r="D52" s="1"/>
      <c r="E52" s="1" t="s">
        <v>54</v>
      </c>
      <c r="F52" s="1"/>
      <c r="G52" s="10">
        <v>542.96</v>
      </c>
      <c r="H52" s="10">
        <v>584.52</v>
      </c>
      <c r="I52" s="10">
        <f t="shared" si="1"/>
        <v>1127.48</v>
      </c>
      <c r="J52" s="11"/>
      <c r="K52" s="10"/>
    </row>
    <row r="53" spans="1:11">
      <c r="A53" s="1"/>
      <c r="B53" s="1"/>
      <c r="C53" s="1"/>
      <c r="D53" s="1"/>
      <c r="E53" s="1" t="s">
        <v>55</v>
      </c>
      <c r="F53" s="1"/>
      <c r="G53" s="10">
        <v>270</v>
      </c>
      <c r="H53" s="10">
        <v>0</v>
      </c>
      <c r="I53" s="10">
        <f t="shared" si="1"/>
        <v>270</v>
      </c>
      <c r="J53" s="11"/>
      <c r="K53" s="10"/>
    </row>
    <row r="54" spans="1:11">
      <c r="A54" s="1"/>
      <c r="B54" s="1"/>
      <c r="C54" s="1"/>
      <c r="D54" s="1"/>
      <c r="E54" s="1" t="s">
        <v>56</v>
      </c>
      <c r="F54" s="1"/>
      <c r="G54" s="10">
        <v>470</v>
      </c>
      <c r="H54" s="10">
        <v>0</v>
      </c>
      <c r="I54" s="10">
        <f t="shared" si="1"/>
        <v>470</v>
      </c>
      <c r="J54" s="11"/>
      <c r="K54" s="10"/>
    </row>
    <row r="55" spans="1:11">
      <c r="A55" s="1"/>
      <c r="B55" s="1"/>
      <c r="C55" s="1"/>
      <c r="D55" s="1"/>
      <c r="E55" s="1" t="s">
        <v>57</v>
      </c>
      <c r="F55" s="1"/>
      <c r="G55" s="10">
        <v>140.04</v>
      </c>
      <c r="H55" s="10">
        <v>24.01</v>
      </c>
      <c r="I55" s="10">
        <f t="shared" si="1"/>
        <v>164.05</v>
      </c>
      <c r="J55" s="11"/>
      <c r="K55" s="10"/>
    </row>
    <row r="56" spans="1:11">
      <c r="A56" s="1"/>
      <c r="B56" s="1"/>
      <c r="C56" s="1"/>
      <c r="D56" s="1"/>
      <c r="E56" s="1" t="s">
        <v>58</v>
      </c>
      <c r="F56" s="1"/>
      <c r="G56" s="10">
        <v>0</v>
      </c>
      <c r="H56" s="10">
        <v>473.7</v>
      </c>
      <c r="I56" s="10">
        <f t="shared" si="1"/>
        <v>473.7</v>
      </c>
      <c r="J56" s="11"/>
      <c r="K56" s="10"/>
    </row>
    <row r="57" spans="1:11">
      <c r="A57" s="1"/>
      <c r="B57" s="1"/>
      <c r="C57" s="1"/>
      <c r="D57" s="1"/>
      <c r="E57" s="1" t="s">
        <v>59</v>
      </c>
      <c r="F57" s="1"/>
      <c r="G57" s="10">
        <v>885</v>
      </c>
      <c r="H57" s="10">
        <v>0</v>
      </c>
      <c r="I57" s="10">
        <f t="shared" si="1"/>
        <v>885</v>
      </c>
      <c r="J57" s="11">
        <f>SUM(I57/K57)</f>
        <v>0.1769985840113279</v>
      </c>
      <c r="K57" s="10">
        <v>5000.04</v>
      </c>
    </row>
    <row r="58" spans="1:11">
      <c r="A58" s="1"/>
      <c r="B58" s="1"/>
      <c r="C58" s="1"/>
      <c r="D58" s="1"/>
      <c r="E58" s="1" t="s">
        <v>60</v>
      </c>
      <c r="F58" s="1"/>
      <c r="G58" s="10">
        <v>3500</v>
      </c>
      <c r="H58" s="10">
        <v>315</v>
      </c>
      <c r="I58" s="10">
        <f t="shared" si="1"/>
        <v>3815</v>
      </c>
      <c r="J58" s="11"/>
      <c r="K58" s="10"/>
    </row>
    <row r="59" spans="1:11">
      <c r="A59" s="1"/>
      <c r="B59" s="1"/>
      <c r="C59" s="1"/>
      <c r="D59" s="1"/>
      <c r="E59" s="1" t="s">
        <v>61</v>
      </c>
      <c r="F59" s="1"/>
      <c r="G59" s="10">
        <v>1756.91</v>
      </c>
      <c r="H59" s="10">
        <v>861.5</v>
      </c>
      <c r="I59" s="10">
        <f t="shared" si="1"/>
        <v>2618.41</v>
      </c>
      <c r="J59" s="11">
        <f>SUM(I59/K59)</f>
        <v>0.43640166666666663</v>
      </c>
      <c r="K59" s="10">
        <v>6000</v>
      </c>
    </row>
    <row r="60" spans="1:11">
      <c r="A60" s="1"/>
      <c r="B60" s="1"/>
      <c r="C60" s="1"/>
      <c r="D60" s="1"/>
      <c r="E60" s="1" t="s">
        <v>62</v>
      </c>
      <c r="F60" s="1"/>
      <c r="G60" s="10">
        <v>0</v>
      </c>
      <c r="H60" s="10">
        <v>0</v>
      </c>
      <c r="I60" s="10">
        <f t="shared" si="1"/>
        <v>0</v>
      </c>
      <c r="J60" s="11"/>
      <c r="K60" s="10">
        <v>3000</v>
      </c>
    </row>
    <row r="61" spans="1:11">
      <c r="A61" s="1"/>
      <c r="B61" s="1"/>
      <c r="C61" s="1"/>
      <c r="D61" s="1"/>
      <c r="E61" s="1" t="s">
        <v>63</v>
      </c>
      <c r="F61" s="1"/>
      <c r="G61" s="10">
        <v>10.7</v>
      </c>
      <c r="H61" s="10">
        <v>23.9</v>
      </c>
      <c r="I61" s="10">
        <f t="shared" si="1"/>
        <v>34.6</v>
      </c>
      <c r="J61" s="11">
        <f>SUM(I61/K61)</f>
        <v>1.7265469061876249E-2</v>
      </c>
      <c r="K61" s="10">
        <v>2004</v>
      </c>
    </row>
    <row r="62" spans="1:11">
      <c r="A62" s="1"/>
      <c r="B62" s="1"/>
      <c r="C62" s="1"/>
      <c r="D62" s="1"/>
      <c r="E62" s="1" t="s">
        <v>64</v>
      </c>
      <c r="F62" s="1"/>
      <c r="G62" s="10">
        <v>1069.95</v>
      </c>
      <c r="H62" s="10">
        <v>125.9</v>
      </c>
      <c r="I62" s="10">
        <f t="shared" si="1"/>
        <v>1195.8499999999999</v>
      </c>
      <c r="J62" s="11">
        <f>SUM(I62/K62)</f>
        <v>0.14940654672663667</v>
      </c>
      <c r="K62" s="10">
        <v>8004</v>
      </c>
    </row>
    <row r="63" spans="1:11">
      <c r="A63" s="1"/>
      <c r="B63" s="1"/>
      <c r="C63" s="1"/>
      <c r="D63" s="1"/>
      <c r="E63" s="1" t="s">
        <v>65</v>
      </c>
      <c r="F63" s="1"/>
      <c r="G63" s="10">
        <v>115.12</v>
      </c>
      <c r="H63" s="10">
        <v>0</v>
      </c>
      <c r="I63" s="10">
        <f t="shared" si="1"/>
        <v>115.12</v>
      </c>
      <c r="J63" s="11"/>
      <c r="K63" s="10"/>
    </row>
    <row r="64" spans="1:11">
      <c r="A64" s="1"/>
      <c r="B64" s="1"/>
      <c r="C64" s="1"/>
      <c r="D64" s="1"/>
      <c r="E64" s="1" t="s">
        <v>66</v>
      </c>
      <c r="F64" s="1"/>
      <c r="G64" s="10"/>
      <c r="H64" s="10"/>
      <c r="I64" s="10"/>
      <c r="J64" s="11"/>
      <c r="K64" s="10"/>
    </row>
    <row r="65" spans="1:11">
      <c r="A65" s="1"/>
      <c r="B65" s="1"/>
      <c r="C65" s="1"/>
      <c r="D65" s="1"/>
      <c r="E65" s="1"/>
      <c r="F65" s="1" t="s">
        <v>67</v>
      </c>
      <c r="G65" s="10">
        <v>886.29</v>
      </c>
      <c r="H65" s="10">
        <v>1180.99</v>
      </c>
      <c r="I65" s="10">
        <f t="shared" ref="I65:I71" si="2">ROUND(G65+H65,5)</f>
        <v>2067.2800000000002</v>
      </c>
      <c r="J65" s="11">
        <f>SUM(I65/K65)</f>
        <v>0.28712222222222222</v>
      </c>
      <c r="K65" s="10">
        <v>7200</v>
      </c>
    </row>
    <row r="66" spans="1:11">
      <c r="A66" s="1"/>
      <c r="B66" s="1"/>
      <c r="C66" s="1"/>
      <c r="D66" s="1"/>
      <c r="E66" s="1"/>
      <c r="F66" s="1" t="s">
        <v>68</v>
      </c>
      <c r="G66" s="10">
        <v>88</v>
      </c>
      <c r="H66" s="10">
        <v>0</v>
      </c>
      <c r="I66" s="10">
        <f t="shared" si="2"/>
        <v>88</v>
      </c>
      <c r="J66" s="11"/>
      <c r="K66" s="10"/>
    </row>
    <row r="67" spans="1:11">
      <c r="A67" s="1"/>
      <c r="B67" s="1"/>
      <c r="C67" s="1"/>
      <c r="D67" s="1"/>
      <c r="E67" s="1"/>
      <c r="F67" s="1" t="s">
        <v>69</v>
      </c>
      <c r="G67" s="10">
        <v>0</v>
      </c>
      <c r="H67" s="10">
        <v>2881.19</v>
      </c>
      <c r="I67" s="10">
        <f t="shared" si="2"/>
        <v>2881.19</v>
      </c>
      <c r="J67" s="11">
        <f>SUM(I67/K67)</f>
        <v>0.2881166950664395</v>
      </c>
      <c r="K67" s="10">
        <v>10000.08</v>
      </c>
    </row>
    <row r="68" spans="1:11">
      <c r="A68" s="1"/>
      <c r="B68" s="1"/>
      <c r="C68" s="1"/>
      <c r="D68" s="1"/>
      <c r="E68" s="1"/>
      <c r="F68" s="1" t="s">
        <v>70</v>
      </c>
      <c r="G68" s="10">
        <v>393.03</v>
      </c>
      <c r="H68" s="10">
        <v>488.16</v>
      </c>
      <c r="I68" s="10">
        <f t="shared" si="2"/>
        <v>881.19</v>
      </c>
      <c r="J68" s="11">
        <f>SUM(I68/K68)</f>
        <v>0.1420357833655706</v>
      </c>
      <c r="K68" s="10">
        <v>6204</v>
      </c>
    </row>
    <row r="69" spans="1:11">
      <c r="A69" s="1"/>
      <c r="B69" s="1"/>
      <c r="C69" s="1"/>
      <c r="D69" s="1"/>
      <c r="E69" s="1" t="s">
        <v>71</v>
      </c>
      <c r="F69" s="1"/>
      <c r="G69" s="10">
        <f>ROUND(SUM(G64:G68),5)</f>
        <v>1367.32</v>
      </c>
      <c r="H69" s="10">
        <f>ROUND(SUM(H64:H68),5)</f>
        <v>4550.34</v>
      </c>
      <c r="I69" s="10">
        <f t="shared" si="2"/>
        <v>5917.66</v>
      </c>
      <c r="J69" s="11">
        <f>SUM(I69/K69)</f>
        <v>0.25284736678391118</v>
      </c>
      <c r="K69" s="10">
        <f>ROUND(SUM(K64:K68),5)</f>
        <v>23404.080000000002</v>
      </c>
    </row>
    <row r="70" spans="1:11">
      <c r="A70" s="1"/>
      <c r="B70" s="1"/>
      <c r="C70" s="1"/>
      <c r="D70" s="1"/>
      <c r="E70" s="1" t="s">
        <v>72</v>
      </c>
      <c r="F70" s="1"/>
      <c r="G70" s="10">
        <v>0</v>
      </c>
      <c r="H70" s="10">
        <v>0</v>
      </c>
      <c r="I70" s="10">
        <f t="shared" si="2"/>
        <v>0</v>
      </c>
      <c r="J70" s="11">
        <f>SUM(I70/K70)</f>
        <v>0</v>
      </c>
      <c r="K70" s="10">
        <v>2004</v>
      </c>
    </row>
    <row r="71" spans="1:11">
      <c r="A71" s="1"/>
      <c r="B71" s="1"/>
      <c r="C71" s="1"/>
      <c r="D71" s="1" t="s">
        <v>73</v>
      </c>
      <c r="E71" s="1"/>
      <c r="F71" s="1"/>
      <c r="G71" s="10">
        <f>ROUND(SUM(G47:G63)+SUM(G69:G70),5)</f>
        <v>11151.21</v>
      </c>
      <c r="H71" s="10">
        <f>ROUND(SUM(H47:H63)+SUM(H69:H70),5)</f>
        <v>7989.87</v>
      </c>
      <c r="I71" s="10">
        <f t="shared" si="2"/>
        <v>19141.080000000002</v>
      </c>
      <c r="J71" s="11">
        <f>SUM(I71/K71)</f>
        <v>0.38734485831748833</v>
      </c>
      <c r="K71" s="10">
        <f>ROUND(SUM(K47:K63)+SUM(K69:K70),5)</f>
        <v>49416.12</v>
      </c>
    </row>
    <row r="72" spans="1:11">
      <c r="A72" s="1"/>
      <c r="B72" s="1"/>
      <c r="C72" s="1"/>
      <c r="D72" s="1" t="s">
        <v>74</v>
      </c>
      <c r="E72" s="1"/>
      <c r="F72" s="1"/>
      <c r="G72" s="10"/>
      <c r="H72" s="10"/>
      <c r="I72" s="10"/>
      <c r="J72" s="11"/>
      <c r="K72" s="10"/>
    </row>
    <row r="73" spans="1:11">
      <c r="A73" s="1"/>
      <c r="B73" s="1"/>
      <c r="C73" s="1"/>
      <c r="D73" s="1"/>
      <c r="E73" s="1" t="s">
        <v>75</v>
      </c>
      <c r="F73" s="1"/>
      <c r="G73" s="10">
        <v>113.25</v>
      </c>
      <c r="H73" s="10">
        <v>113.25</v>
      </c>
      <c r="I73" s="10">
        <f>ROUND(G73+H73,5)</f>
        <v>226.5</v>
      </c>
      <c r="J73" s="11">
        <f>SUM(I73/K73)</f>
        <v>0.151</v>
      </c>
      <c r="K73" s="10">
        <v>1500</v>
      </c>
    </row>
    <row r="74" spans="1:11">
      <c r="A74" s="1"/>
      <c r="B74" s="1"/>
      <c r="C74" s="1"/>
      <c r="D74" s="1"/>
      <c r="E74" s="1" t="s">
        <v>76</v>
      </c>
      <c r="F74" s="1"/>
      <c r="G74" s="10">
        <v>3451.86</v>
      </c>
      <c r="H74" s="10">
        <v>4985.49</v>
      </c>
      <c r="I74" s="10">
        <f>ROUND(G74+H74,5)</f>
        <v>8437.35</v>
      </c>
      <c r="J74" s="11">
        <f>SUM(I74/K74)</f>
        <v>0.11675730654267685</v>
      </c>
      <c r="K74" s="10">
        <v>72264</v>
      </c>
    </row>
    <row r="75" spans="1:11">
      <c r="A75" s="1"/>
      <c r="B75" s="1"/>
      <c r="C75" s="1"/>
      <c r="D75" s="1"/>
      <c r="E75" s="1" t="s">
        <v>77</v>
      </c>
      <c r="F75" s="1"/>
      <c r="G75" s="10">
        <v>14.32</v>
      </c>
      <c r="H75" s="10">
        <v>46</v>
      </c>
      <c r="I75" s="10">
        <f>ROUND(G75+H75,5)</f>
        <v>60.32</v>
      </c>
      <c r="J75" s="11"/>
      <c r="K75" s="10"/>
    </row>
    <row r="76" spans="1:11">
      <c r="A76" s="1"/>
      <c r="B76" s="1"/>
      <c r="C76" s="1"/>
      <c r="D76" s="1"/>
      <c r="E76" s="1" t="s">
        <v>78</v>
      </c>
      <c r="F76" s="1"/>
      <c r="G76" s="10">
        <v>636.24</v>
      </c>
      <c r="H76" s="10">
        <v>375.29</v>
      </c>
      <c r="I76" s="10">
        <f>ROUND(G76+H76,5)</f>
        <v>1011.53</v>
      </c>
      <c r="J76" s="11"/>
      <c r="K76" s="10"/>
    </row>
    <row r="77" spans="1:11">
      <c r="A77" s="1"/>
      <c r="B77" s="1"/>
      <c r="C77" s="1"/>
      <c r="D77" s="1"/>
      <c r="E77" s="1" t="s">
        <v>79</v>
      </c>
      <c r="F77" s="1"/>
      <c r="G77" s="10"/>
      <c r="H77" s="10"/>
      <c r="I77" s="10"/>
      <c r="J77" s="11"/>
      <c r="K77" s="10"/>
    </row>
    <row r="78" spans="1:11">
      <c r="A78" s="1"/>
      <c r="B78" s="1"/>
      <c r="C78" s="1"/>
      <c r="D78" s="1"/>
      <c r="E78" s="1"/>
      <c r="F78" s="1" t="s">
        <v>80</v>
      </c>
      <c r="G78" s="10">
        <v>5135.6400000000003</v>
      </c>
      <c r="H78" s="10">
        <v>923.08</v>
      </c>
      <c r="I78" s="10">
        <f t="shared" ref="I78:I89" si="3">ROUND(G78+H78,5)</f>
        <v>6058.72</v>
      </c>
      <c r="J78" s="11"/>
      <c r="K78" s="10"/>
    </row>
    <row r="79" spans="1:11">
      <c r="A79" s="1"/>
      <c r="B79" s="1"/>
      <c r="C79" s="1"/>
      <c r="D79" s="1"/>
      <c r="E79" s="1"/>
      <c r="F79" s="1" t="s">
        <v>81</v>
      </c>
      <c r="G79" s="10">
        <v>19690.5</v>
      </c>
      <c r="H79" s="10">
        <v>25789.5</v>
      </c>
      <c r="I79" s="10">
        <f t="shared" si="3"/>
        <v>45480</v>
      </c>
      <c r="J79" s="11"/>
      <c r="K79" s="10"/>
    </row>
    <row r="80" spans="1:11">
      <c r="A80" s="1"/>
      <c r="B80" s="1"/>
      <c r="C80" s="1"/>
      <c r="D80" s="1"/>
      <c r="E80" s="1"/>
      <c r="F80" s="1" t="s">
        <v>82</v>
      </c>
      <c r="G80" s="10">
        <v>0</v>
      </c>
      <c r="H80" s="10">
        <v>0</v>
      </c>
      <c r="I80" s="10">
        <f t="shared" si="3"/>
        <v>0</v>
      </c>
      <c r="J80" s="11"/>
      <c r="K80" s="10">
        <v>298224</v>
      </c>
    </row>
    <row r="81" spans="1:11">
      <c r="A81" s="1"/>
      <c r="B81" s="1"/>
      <c r="C81" s="1"/>
      <c r="D81" s="1"/>
      <c r="E81" s="1" t="s">
        <v>83</v>
      </c>
      <c r="F81" s="1"/>
      <c r="G81" s="10">
        <f>ROUND(SUM(G77:G80),5)</f>
        <v>24826.14</v>
      </c>
      <c r="H81" s="10">
        <f>ROUND(SUM(H77:H80),5)</f>
        <v>26712.58</v>
      </c>
      <c r="I81" s="10">
        <f t="shared" si="3"/>
        <v>51538.720000000001</v>
      </c>
      <c r="J81" s="11"/>
      <c r="K81" s="10">
        <f>ROUND(SUM(K77:K80),5)</f>
        <v>298224</v>
      </c>
    </row>
    <row r="82" spans="1:11">
      <c r="A82" s="1"/>
      <c r="B82" s="1"/>
      <c r="C82" s="1"/>
      <c r="D82" s="1"/>
      <c r="E82" s="1" t="s">
        <v>84</v>
      </c>
      <c r="F82" s="1"/>
      <c r="G82" s="10">
        <v>16000.02</v>
      </c>
      <c r="H82" s="10">
        <v>16000.02</v>
      </c>
      <c r="I82" s="10">
        <f t="shared" si="3"/>
        <v>32000.04</v>
      </c>
      <c r="J82" s="11"/>
      <c r="K82" s="10">
        <v>208000.08</v>
      </c>
    </row>
    <row r="83" spans="1:11">
      <c r="A83" s="1"/>
      <c r="B83" s="1"/>
      <c r="C83" s="1"/>
      <c r="D83" s="1"/>
      <c r="E83" s="1" t="s">
        <v>85</v>
      </c>
      <c r="F83" s="1"/>
      <c r="G83" s="10">
        <v>3576</v>
      </c>
      <c r="H83" s="10">
        <v>7000</v>
      </c>
      <c r="I83" s="10">
        <f t="shared" si="3"/>
        <v>10576</v>
      </c>
      <c r="J83" s="11"/>
      <c r="K83" s="10">
        <v>96000</v>
      </c>
    </row>
    <row r="84" spans="1:11">
      <c r="A84" s="1"/>
      <c r="B84" s="1"/>
      <c r="C84" s="1"/>
      <c r="D84" s="1"/>
      <c r="E84" s="1" t="s">
        <v>86</v>
      </c>
      <c r="F84" s="1"/>
      <c r="G84" s="10">
        <v>720</v>
      </c>
      <c r="H84" s="10">
        <v>1345.43</v>
      </c>
      <c r="I84" s="10">
        <f t="shared" si="3"/>
        <v>2065.4299999999998</v>
      </c>
      <c r="J84" s="11"/>
      <c r="K84" s="10"/>
    </row>
    <row r="85" spans="1:11">
      <c r="A85" s="1"/>
      <c r="B85" s="1"/>
      <c r="C85" s="1"/>
      <c r="D85" s="1" t="s">
        <v>87</v>
      </c>
      <c r="E85" s="1"/>
      <c r="F85" s="1"/>
      <c r="G85" s="10">
        <f>ROUND(SUM(G72:G76)+SUM(G81:G84),5)</f>
        <v>49337.83</v>
      </c>
      <c r="H85" s="10">
        <f>ROUND(SUM(H72:H76)+SUM(H81:H84),5)</f>
        <v>56578.06</v>
      </c>
      <c r="I85" s="10">
        <f t="shared" si="3"/>
        <v>105915.89</v>
      </c>
      <c r="J85" s="11">
        <f>SUM(I85/K85)</f>
        <v>0.15668307346484572</v>
      </c>
      <c r="K85" s="10">
        <f>ROUND(SUM(K72:K76)+SUM(K81:K84),5)</f>
        <v>675988.08</v>
      </c>
    </row>
    <row r="86" spans="1:11">
      <c r="A86" s="1"/>
      <c r="B86" s="1"/>
      <c r="C86" s="1"/>
      <c r="D86" s="1" t="s">
        <v>88</v>
      </c>
      <c r="E86" s="1"/>
      <c r="F86" s="1"/>
      <c r="G86" s="10">
        <v>0</v>
      </c>
      <c r="H86" s="10">
        <v>0</v>
      </c>
      <c r="I86" s="10">
        <f t="shared" si="3"/>
        <v>0</v>
      </c>
      <c r="J86" s="11"/>
      <c r="K86" s="10"/>
    </row>
    <row r="87" spans="1:11">
      <c r="A87" s="1"/>
      <c r="B87" s="1"/>
      <c r="C87" s="1" t="s">
        <v>89</v>
      </c>
      <c r="D87" s="1"/>
      <c r="E87" s="1"/>
      <c r="F87" s="1"/>
      <c r="G87" s="10">
        <f>ROUND(G34+G41+G46+G71+SUM(G85:G86),5)</f>
        <v>78291.850000000006</v>
      </c>
      <c r="H87" s="10">
        <f>ROUND(H34+H41+H46+H71+SUM(H85:H86),5)</f>
        <v>68493.960000000006</v>
      </c>
      <c r="I87" s="10">
        <f t="shared" si="3"/>
        <v>146785.81</v>
      </c>
      <c r="J87" s="11">
        <f>SUM(I87/K87)</f>
        <v>0.18996865680055955</v>
      </c>
      <c r="K87" s="10">
        <f>ROUND(K34+K41+K46+K71+SUM(K85:K86),5)</f>
        <v>772684.36</v>
      </c>
    </row>
    <row r="88" spans="1:11">
      <c r="A88" s="1"/>
      <c r="B88" s="1" t="s">
        <v>90</v>
      </c>
      <c r="C88" s="1"/>
      <c r="D88" s="1"/>
      <c r="E88" s="1"/>
      <c r="F88" s="1"/>
      <c r="G88" s="10">
        <f>ROUND(G3+G33-G87,5)</f>
        <v>-15179.14</v>
      </c>
      <c r="H88" s="10">
        <f>ROUND(H3+H33-H87,5)</f>
        <v>33541.94</v>
      </c>
      <c r="I88" s="10">
        <f t="shared" si="3"/>
        <v>18362.8</v>
      </c>
      <c r="J88" s="11"/>
      <c r="K88" s="10">
        <f>ROUND(K3+K33-K87,5)</f>
        <v>-106184.32000000001</v>
      </c>
    </row>
    <row r="89" spans="1:11" s="12" customFormat="1" ht="11">
      <c r="A89" s="1" t="s">
        <v>91</v>
      </c>
      <c r="B89" s="1"/>
      <c r="C89" s="1"/>
      <c r="D89" s="1"/>
      <c r="E89" s="1"/>
      <c r="F89" s="1"/>
      <c r="G89" s="10">
        <f>G88</f>
        <v>-15179.14</v>
      </c>
      <c r="H89" s="10">
        <f>H88</f>
        <v>33541.94</v>
      </c>
      <c r="I89" s="10">
        <f t="shared" si="3"/>
        <v>18362.8</v>
      </c>
      <c r="J89" s="11"/>
      <c r="K89" s="10">
        <f>K88</f>
        <v>-106184.32000000001</v>
      </c>
    </row>
  </sheetData>
  <pageMargins left="0.7" right="0.7" top="0.75" bottom="0.75" header="0.3" footer="0.3"/>
  <pageSetup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August Revised</vt:lpstr>
      <vt:lpstr>August</vt:lpstr>
      <vt:lpstr>July</vt:lpstr>
      <vt:lpstr>June</vt:lpstr>
      <vt:lpstr>May</vt:lpstr>
      <vt:lpstr>April</vt:lpstr>
      <vt:lpstr>March</vt:lpstr>
      <vt:lpstr>Jan-Feb</vt:lpstr>
      <vt:lpstr>August!Print_Titles</vt:lpstr>
      <vt:lpstr>'August Revised'!Print_Titles</vt:lpstr>
      <vt:lpstr>July!Print_Titles</vt:lpstr>
      <vt:lpstr>June!Print_Titles</vt:lpstr>
      <vt:lpstr>May!Print_Titles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Taylor</dc:creator>
  <cp:lastModifiedBy>Brian Taylor</cp:lastModifiedBy>
  <cp:lastPrinted>2022-09-21T22:47:18Z</cp:lastPrinted>
  <dcterms:created xsi:type="dcterms:W3CDTF">2022-03-22T21:22:48Z</dcterms:created>
  <dcterms:modified xsi:type="dcterms:W3CDTF">2022-09-22T23:26:53Z</dcterms:modified>
</cp:coreProperties>
</file>