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.Taylor\Desktop\"/>
    </mc:Choice>
  </mc:AlternateContent>
  <xr:revisionPtr revIDLastSave="0" documentId="13_ncr:1_{03A8B5A9-13D3-4BEA-BB91-56F34AE3FF8F}" xr6:coauthVersionLast="47" xr6:coauthVersionMax="47" xr10:uidLastSave="{00000000-0000-0000-0000-000000000000}"/>
  <bookViews>
    <workbookView xWindow="-108" yWindow="-108" windowWidth="23256" windowHeight="13896" xr2:uid="{3F389EC8-A622-9749-8FAD-140917CA0F21}"/>
  </bookViews>
  <sheets>
    <sheet name="July 2023" sheetId="20" r:id="rId1"/>
    <sheet name="May 2023" sheetId="19" r:id="rId2"/>
    <sheet name="Apr 2023" sheetId="18" r:id="rId3"/>
    <sheet name="Jan-Mar 2023 (Revised)" sheetId="17" r:id="rId4"/>
    <sheet name="Mar 2023" sheetId="16" r:id="rId5"/>
    <sheet name="Feb 2023" sheetId="15" r:id="rId6"/>
    <sheet name="Jan 2023" sheetId="13" r:id="rId7"/>
    <sheet name="Dec 2022" sheetId="12" r:id="rId8"/>
  </sheets>
  <definedNames>
    <definedName name="_xlnm.Print_Area" localSheetId="0">'July 2023'!$A$1:$W$132</definedName>
    <definedName name="_xlnm.Print_Titles" localSheetId="2">'Apr 2023'!$1:$1</definedName>
    <definedName name="_xlnm.Print_Titles" localSheetId="7">'Dec 2022'!$1:$1</definedName>
    <definedName name="_xlnm.Print_Titles" localSheetId="5">'Feb 2023'!$1:$1</definedName>
    <definedName name="_xlnm.Print_Titles" localSheetId="6">'Jan 2023'!$1:$1</definedName>
    <definedName name="_xlnm.Print_Titles" localSheetId="3">'Jan-Mar 2023 (Revised)'!$1:$1</definedName>
    <definedName name="_xlnm.Print_Titles" localSheetId="0">'July 2023'!$1:$1</definedName>
    <definedName name="_xlnm.Print_Titles" localSheetId="4">'Mar 2023'!$1:$1</definedName>
    <definedName name="_xlnm.Print_Titles" localSheetId="1">'May 2023'!$1:$1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20" l="1"/>
  <c r="S14" i="20"/>
  <c r="S13" i="20"/>
  <c r="S12" i="20"/>
  <c r="S9" i="20"/>
  <c r="L43" i="20"/>
  <c r="M43" i="20"/>
  <c r="N43" i="20"/>
  <c r="O43" i="20"/>
  <c r="P43" i="20"/>
  <c r="Q43" i="20"/>
  <c r="R43" i="20"/>
  <c r="R42" i="20"/>
  <c r="L68" i="20"/>
  <c r="I68" i="20"/>
  <c r="I69" i="20" s="1"/>
  <c r="H68" i="20"/>
  <c r="H69" i="20" s="1"/>
  <c r="G68" i="20"/>
  <c r="G69" i="20" s="1"/>
  <c r="G43" i="20"/>
  <c r="H43" i="20"/>
  <c r="I43" i="20"/>
  <c r="J43" i="20"/>
  <c r="K43" i="20"/>
  <c r="F43" i="20"/>
  <c r="R8" i="20"/>
  <c r="R7" i="20"/>
  <c r="R6" i="20"/>
  <c r="R5" i="20"/>
  <c r="R4" i="20"/>
  <c r="R9" i="20" s="1"/>
  <c r="F9" i="20"/>
  <c r="J109" i="19"/>
  <c r="J113" i="19" s="1"/>
  <c r="J95" i="19"/>
  <c r="J85" i="19"/>
  <c r="J96" i="19" s="1"/>
  <c r="J68" i="19"/>
  <c r="J63" i="19"/>
  <c r="J55" i="19"/>
  <c r="J42" i="19"/>
  <c r="J37" i="19"/>
  <c r="J26" i="19"/>
  <c r="J22" i="19"/>
  <c r="J19" i="19"/>
  <c r="J9" i="19"/>
  <c r="R115" i="20"/>
  <c r="T114" i="20"/>
  <c r="R113" i="20"/>
  <c r="R112" i="20"/>
  <c r="R111" i="20"/>
  <c r="Q110" i="20"/>
  <c r="Q114" i="20" s="1"/>
  <c r="P110" i="20"/>
  <c r="P114" i="20" s="1"/>
  <c r="O110" i="20"/>
  <c r="O114" i="20" s="1"/>
  <c r="N110" i="20"/>
  <c r="N114" i="20" s="1"/>
  <c r="M110" i="20"/>
  <c r="M114" i="20" s="1"/>
  <c r="L110" i="20"/>
  <c r="L114" i="20" s="1"/>
  <c r="K110" i="20"/>
  <c r="K114" i="20" s="1"/>
  <c r="J110" i="20"/>
  <c r="J114" i="20" s="1"/>
  <c r="I110" i="20"/>
  <c r="I114" i="20" s="1"/>
  <c r="H110" i="20"/>
  <c r="H114" i="20" s="1"/>
  <c r="G110" i="20"/>
  <c r="G114" i="20" s="1"/>
  <c r="F110" i="20"/>
  <c r="F114" i="20" s="1"/>
  <c r="R109" i="20"/>
  <c r="R108" i="20"/>
  <c r="R107" i="20"/>
  <c r="R106" i="20"/>
  <c r="R105" i="20"/>
  <c r="R104" i="20"/>
  <c r="R103" i="20"/>
  <c r="S103" i="20" s="1"/>
  <c r="R102" i="20"/>
  <c r="R101" i="20"/>
  <c r="R100" i="20"/>
  <c r="R99" i="20"/>
  <c r="S99" i="20" s="1"/>
  <c r="T96" i="20"/>
  <c r="T97" i="20" s="1"/>
  <c r="Q96" i="20"/>
  <c r="P96" i="20"/>
  <c r="O96" i="20"/>
  <c r="N96" i="20"/>
  <c r="M96" i="20"/>
  <c r="L96" i="20"/>
  <c r="K96" i="20"/>
  <c r="J96" i="20"/>
  <c r="I96" i="20"/>
  <c r="H96" i="20"/>
  <c r="G96" i="20"/>
  <c r="F96" i="20"/>
  <c r="R95" i="20"/>
  <c r="S95" i="20" s="1"/>
  <c r="R94" i="20"/>
  <c r="S94" i="20" s="1"/>
  <c r="R93" i="20"/>
  <c r="R92" i="20"/>
  <c r="S92" i="20" s="1"/>
  <c r="R91" i="20"/>
  <c r="R90" i="20"/>
  <c r="R89" i="20"/>
  <c r="S89" i="20" s="1"/>
  <c r="R88" i="20"/>
  <c r="S88" i="20" s="1"/>
  <c r="R87" i="20"/>
  <c r="Q86" i="20"/>
  <c r="Q97" i="20" s="1"/>
  <c r="Q116" i="20" s="1"/>
  <c r="P86" i="20"/>
  <c r="P97" i="20" s="1"/>
  <c r="O86" i="20"/>
  <c r="O97" i="20" s="1"/>
  <c r="N86" i="20"/>
  <c r="N97" i="20" s="1"/>
  <c r="M86" i="20"/>
  <c r="L86" i="20"/>
  <c r="K86" i="20"/>
  <c r="K97" i="20" s="1"/>
  <c r="J86" i="20"/>
  <c r="I86" i="20"/>
  <c r="I97" i="20" s="1"/>
  <c r="H86" i="20"/>
  <c r="G86" i="20"/>
  <c r="F86" i="20"/>
  <c r="R85" i="20"/>
  <c r="R84" i="20"/>
  <c r="R83" i="20"/>
  <c r="R82" i="20"/>
  <c r="R81" i="20"/>
  <c r="R80" i="20"/>
  <c r="S80" i="20" s="1"/>
  <c r="R79" i="20"/>
  <c r="R78" i="20"/>
  <c r="R77" i="20"/>
  <c r="R76" i="20"/>
  <c r="R75" i="20"/>
  <c r="R74" i="20"/>
  <c r="R73" i="20"/>
  <c r="R72" i="20"/>
  <c r="R71" i="20"/>
  <c r="T69" i="20"/>
  <c r="Q69" i="20"/>
  <c r="P69" i="20"/>
  <c r="O69" i="20"/>
  <c r="N69" i="20"/>
  <c r="M69" i="20"/>
  <c r="L69" i="20"/>
  <c r="K69" i="20"/>
  <c r="J69" i="20"/>
  <c r="F69" i="20"/>
  <c r="R67" i="20"/>
  <c r="R66" i="20"/>
  <c r="Q64" i="20"/>
  <c r="P64" i="20"/>
  <c r="O64" i="20"/>
  <c r="N64" i="20"/>
  <c r="M64" i="20"/>
  <c r="L64" i="20"/>
  <c r="K64" i="20"/>
  <c r="J64" i="20"/>
  <c r="I64" i="20"/>
  <c r="H64" i="20"/>
  <c r="G64" i="20"/>
  <c r="F64" i="20"/>
  <c r="R63" i="20"/>
  <c r="R62" i="20"/>
  <c r="R61" i="20"/>
  <c r="R60" i="20"/>
  <c r="R59" i="20"/>
  <c r="R58" i="20"/>
  <c r="T56" i="20"/>
  <c r="T116" i="20" s="1"/>
  <c r="Q56" i="20"/>
  <c r="P56" i="20"/>
  <c r="O56" i="20"/>
  <c r="N56" i="20"/>
  <c r="M56" i="20"/>
  <c r="L56" i="20"/>
  <c r="K56" i="20"/>
  <c r="J56" i="20"/>
  <c r="I56" i="20"/>
  <c r="H56" i="20"/>
  <c r="G56" i="20"/>
  <c r="F56" i="20"/>
  <c r="R55" i="20"/>
  <c r="R54" i="20"/>
  <c r="R53" i="20"/>
  <c r="S53" i="20" s="1"/>
  <c r="R52" i="20"/>
  <c r="R51" i="20"/>
  <c r="R50" i="20"/>
  <c r="R49" i="20"/>
  <c r="R48" i="20"/>
  <c r="R47" i="20"/>
  <c r="R41" i="20"/>
  <c r="R40" i="20"/>
  <c r="R39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R36" i="20"/>
  <c r="R35" i="20"/>
  <c r="R34" i="20"/>
  <c r="R33" i="20"/>
  <c r="R32" i="20"/>
  <c r="R31" i="20"/>
  <c r="R30" i="20"/>
  <c r="R29" i="20"/>
  <c r="R28" i="20"/>
  <c r="T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R25" i="20"/>
  <c r="R24" i="20"/>
  <c r="R26" i="20" s="1"/>
  <c r="T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R21" i="20"/>
  <c r="R22" i="20" s="1"/>
  <c r="T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R18" i="20"/>
  <c r="R17" i="20"/>
  <c r="R16" i="20"/>
  <c r="R15" i="20"/>
  <c r="R14" i="20"/>
  <c r="R13" i="20"/>
  <c r="R12" i="20"/>
  <c r="Q9" i="20"/>
  <c r="Q44" i="20" s="1"/>
  <c r="P9" i="20"/>
  <c r="P44" i="20" s="1"/>
  <c r="O9" i="20"/>
  <c r="N9" i="20"/>
  <c r="N44" i="20" s="1"/>
  <c r="M9" i="20"/>
  <c r="M44" i="20" s="1"/>
  <c r="L9" i="20"/>
  <c r="K9" i="20"/>
  <c r="J9" i="20"/>
  <c r="I9" i="20"/>
  <c r="H9" i="20"/>
  <c r="H44" i="20" s="1"/>
  <c r="G9" i="20"/>
  <c r="G44" i="20" s="1"/>
  <c r="O44" i="20" l="1"/>
  <c r="R110" i="20"/>
  <c r="R114" i="20" s="1"/>
  <c r="S114" i="20" s="1"/>
  <c r="R68" i="20"/>
  <c r="S68" i="20" s="1"/>
  <c r="S43" i="20"/>
  <c r="L44" i="20"/>
  <c r="K44" i="20"/>
  <c r="I44" i="20"/>
  <c r="F44" i="20"/>
  <c r="H97" i="20"/>
  <c r="M97" i="20"/>
  <c r="J44" i="20"/>
  <c r="K116" i="20"/>
  <c r="K117" i="20" s="1"/>
  <c r="R86" i="20"/>
  <c r="S86" i="20" s="1"/>
  <c r="R64" i="20"/>
  <c r="R56" i="20"/>
  <c r="S56" i="20" s="1"/>
  <c r="R69" i="20"/>
  <c r="S69" i="20" s="1"/>
  <c r="T44" i="20"/>
  <c r="T117" i="20" s="1"/>
  <c r="J43" i="19"/>
  <c r="Q117" i="20"/>
  <c r="H116" i="20"/>
  <c r="H117" i="20" s="1"/>
  <c r="I116" i="20"/>
  <c r="N116" i="20"/>
  <c r="O116" i="20"/>
  <c r="N117" i="20"/>
  <c r="S26" i="20"/>
  <c r="R37" i="20"/>
  <c r="F97" i="20"/>
  <c r="F116" i="20" s="1"/>
  <c r="G97" i="20"/>
  <c r="G116" i="20" s="1"/>
  <c r="G117" i="20" s="1"/>
  <c r="G119" i="20" s="1"/>
  <c r="R19" i="20"/>
  <c r="J97" i="20"/>
  <c r="J116" i="20" s="1"/>
  <c r="L97" i="20"/>
  <c r="L116" i="20" s="1"/>
  <c r="J115" i="19"/>
  <c r="J116" i="19" s="1"/>
  <c r="P116" i="20"/>
  <c r="P117" i="20" s="1"/>
  <c r="M116" i="20"/>
  <c r="R96" i="20"/>
  <c r="S96" i="20" s="1"/>
  <c r="R4" i="19"/>
  <c r="H42" i="19"/>
  <c r="R114" i="19"/>
  <c r="R32" i="19"/>
  <c r="G39" i="18"/>
  <c r="R39" i="18" s="1"/>
  <c r="R4" i="18"/>
  <c r="T113" i="19"/>
  <c r="R112" i="19"/>
  <c r="R111" i="19"/>
  <c r="R110" i="19"/>
  <c r="Q109" i="19"/>
  <c r="Q113" i="19" s="1"/>
  <c r="P109" i="19"/>
  <c r="P113" i="19" s="1"/>
  <c r="O109" i="19"/>
  <c r="O113" i="19" s="1"/>
  <c r="N109" i="19"/>
  <c r="N113" i="19" s="1"/>
  <c r="M109" i="19"/>
  <c r="M113" i="19" s="1"/>
  <c r="L109" i="19"/>
  <c r="L113" i="19" s="1"/>
  <c r="K109" i="19"/>
  <c r="K113" i="19" s="1"/>
  <c r="I109" i="19"/>
  <c r="I113" i="19" s="1"/>
  <c r="H109" i="19"/>
  <c r="H113" i="19" s="1"/>
  <c r="G109" i="19"/>
  <c r="G113" i="19" s="1"/>
  <c r="F109" i="19"/>
  <c r="F113" i="19" s="1"/>
  <c r="R108" i="19"/>
  <c r="R107" i="19"/>
  <c r="R106" i="19"/>
  <c r="R105" i="19"/>
  <c r="R104" i="19"/>
  <c r="R103" i="19"/>
  <c r="R102" i="19"/>
  <c r="S102" i="19" s="1"/>
  <c r="R101" i="19"/>
  <c r="R100" i="19"/>
  <c r="R99" i="19"/>
  <c r="R98" i="19"/>
  <c r="S98" i="19" s="1"/>
  <c r="T95" i="19"/>
  <c r="T96" i="19" s="1"/>
  <c r="Q95" i="19"/>
  <c r="P95" i="19"/>
  <c r="O95" i="19"/>
  <c r="N95" i="19"/>
  <c r="M95" i="19"/>
  <c r="L95" i="19"/>
  <c r="L96" i="19" s="1"/>
  <c r="K95" i="19"/>
  <c r="I95" i="19"/>
  <c r="H95" i="19"/>
  <c r="G95" i="19"/>
  <c r="G96" i="19" s="1"/>
  <c r="F95" i="19"/>
  <c r="R94" i="19"/>
  <c r="S94" i="19" s="1"/>
  <c r="R93" i="19"/>
  <c r="S93" i="19" s="1"/>
  <c r="R92" i="19"/>
  <c r="R91" i="19"/>
  <c r="S91" i="19" s="1"/>
  <c r="R90" i="19"/>
  <c r="R89" i="19"/>
  <c r="R88" i="19"/>
  <c r="S88" i="19" s="1"/>
  <c r="R87" i="19"/>
  <c r="S87" i="19" s="1"/>
  <c r="R86" i="19"/>
  <c r="Q85" i="19"/>
  <c r="P85" i="19"/>
  <c r="P96" i="19" s="1"/>
  <c r="O85" i="19"/>
  <c r="O96" i="19" s="1"/>
  <c r="N85" i="19"/>
  <c r="N96" i="19" s="1"/>
  <c r="M85" i="19"/>
  <c r="M96" i="19" s="1"/>
  <c r="L85" i="19"/>
  <c r="K85" i="19"/>
  <c r="K96" i="19" s="1"/>
  <c r="I85" i="19"/>
  <c r="I96" i="19" s="1"/>
  <c r="H85" i="19"/>
  <c r="G85" i="19"/>
  <c r="F85" i="19"/>
  <c r="R84" i="19"/>
  <c r="R83" i="19"/>
  <c r="R82" i="19"/>
  <c r="R85" i="19" s="1"/>
  <c r="R81" i="19"/>
  <c r="R80" i="19"/>
  <c r="R79" i="19"/>
  <c r="S79" i="19" s="1"/>
  <c r="R78" i="19"/>
  <c r="R77" i="19"/>
  <c r="R76" i="19"/>
  <c r="R75" i="19"/>
  <c r="R74" i="19"/>
  <c r="R73" i="19"/>
  <c r="R72" i="19"/>
  <c r="R71" i="19"/>
  <c r="R70" i="19"/>
  <c r="T68" i="19"/>
  <c r="Q68" i="19"/>
  <c r="P68" i="19"/>
  <c r="O68" i="19"/>
  <c r="N68" i="19"/>
  <c r="M68" i="19"/>
  <c r="L68" i="19"/>
  <c r="K68" i="19"/>
  <c r="I68" i="19"/>
  <c r="H68" i="19"/>
  <c r="G68" i="19"/>
  <c r="F68" i="19"/>
  <c r="R67" i="19"/>
  <c r="S67" i="19" s="1"/>
  <c r="R66" i="19"/>
  <c r="R65" i="19"/>
  <c r="Q63" i="19"/>
  <c r="P63" i="19"/>
  <c r="O63" i="19"/>
  <c r="N63" i="19"/>
  <c r="M63" i="19"/>
  <c r="L63" i="19"/>
  <c r="K63" i="19"/>
  <c r="I63" i="19"/>
  <c r="H63" i="19"/>
  <c r="G63" i="19"/>
  <c r="F63" i="19"/>
  <c r="R62" i="19"/>
  <c r="R61" i="19"/>
  <c r="R60" i="19"/>
  <c r="R59" i="19"/>
  <c r="R58" i="19"/>
  <c r="R57" i="19"/>
  <c r="T55" i="19"/>
  <c r="Q55" i="19"/>
  <c r="P55" i="19"/>
  <c r="O55" i="19"/>
  <c r="N55" i="19"/>
  <c r="M55" i="19"/>
  <c r="L55" i="19"/>
  <c r="K55" i="19"/>
  <c r="I55" i="19"/>
  <c r="H55" i="19"/>
  <c r="G55" i="19"/>
  <c r="F55" i="19"/>
  <c r="R54" i="19"/>
  <c r="R53" i="19"/>
  <c r="R52" i="19"/>
  <c r="S52" i="19" s="1"/>
  <c r="R51" i="19"/>
  <c r="R50" i="19"/>
  <c r="R49" i="19"/>
  <c r="R48" i="19"/>
  <c r="R47" i="19"/>
  <c r="R46" i="19"/>
  <c r="T42" i="19"/>
  <c r="Q42" i="19"/>
  <c r="P42" i="19"/>
  <c r="O42" i="19"/>
  <c r="N42" i="19"/>
  <c r="M42" i="19"/>
  <c r="L42" i="19"/>
  <c r="K42" i="19"/>
  <c r="I42" i="19"/>
  <c r="G42" i="19"/>
  <c r="F42" i="19"/>
  <c r="R41" i="19"/>
  <c r="R40" i="19"/>
  <c r="R39" i="19"/>
  <c r="Q37" i="19"/>
  <c r="P37" i="19"/>
  <c r="O37" i="19"/>
  <c r="N37" i="19"/>
  <c r="M37" i="19"/>
  <c r="L37" i="19"/>
  <c r="K37" i="19"/>
  <c r="I37" i="19"/>
  <c r="H37" i="19"/>
  <c r="G37" i="19"/>
  <c r="F37" i="19"/>
  <c r="R36" i="19"/>
  <c r="R35" i="19"/>
  <c r="R34" i="19"/>
  <c r="R33" i="19"/>
  <c r="R31" i="19"/>
  <c r="R30" i="19"/>
  <c r="R29" i="19"/>
  <c r="R28" i="19"/>
  <c r="T26" i="19"/>
  <c r="Q26" i="19"/>
  <c r="P26" i="19"/>
  <c r="O26" i="19"/>
  <c r="N26" i="19"/>
  <c r="M26" i="19"/>
  <c r="L26" i="19"/>
  <c r="K26" i="19"/>
  <c r="I26" i="19"/>
  <c r="H26" i="19"/>
  <c r="G26" i="19"/>
  <c r="F26" i="19"/>
  <c r="R25" i="19"/>
  <c r="R24" i="19"/>
  <c r="T22" i="19"/>
  <c r="Q22" i="19"/>
  <c r="P22" i="19"/>
  <c r="O22" i="19"/>
  <c r="N22" i="19"/>
  <c r="M22" i="19"/>
  <c r="L22" i="19"/>
  <c r="K22" i="19"/>
  <c r="I22" i="19"/>
  <c r="H22" i="19"/>
  <c r="G22" i="19"/>
  <c r="F22" i="19"/>
  <c r="R21" i="19"/>
  <c r="R22" i="19" s="1"/>
  <c r="T19" i="19"/>
  <c r="Q19" i="19"/>
  <c r="P19" i="19"/>
  <c r="O19" i="19"/>
  <c r="N19" i="19"/>
  <c r="M19" i="19"/>
  <c r="L19" i="19"/>
  <c r="K19" i="19"/>
  <c r="I19" i="19"/>
  <c r="H19" i="19"/>
  <c r="G19" i="19"/>
  <c r="F19" i="19"/>
  <c r="R18" i="19"/>
  <c r="R17" i="19"/>
  <c r="R16" i="19"/>
  <c r="R15" i="19"/>
  <c r="R14" i="19"/>
  <c r="S14" i="19" s="1"/>
  <c r="R13" i="19"/>
  <c r="S13" i="19" s="1"/>
  <c r="R12" i="19"/>
  <c r="Q9" i="19"/>
  <c r="P9" i="19"/>
  <c r="O9" i="19"/>
  <c r="N9" i="19"/>
  <c r="M9" i="19"/>
  <c r="L9" i="19"/>
  <c r="K9" i="19"/>
  <c r="I9" i="19"/>
  <c r="H9" i="19"/>
  <c r="G9" i="19"/>
  <c r="F9" i="19"/>
  <c r="R8" i="19"/>
  <c r="R7" i="19"/>
  <c r="R6" i="19"/>
  <c r="R5" i="19"/>
  <c r="R107" i="18"/>
  <c r="R106" i="18"/>
  <c r="R105" i="18"/>
  <c r="R104" i="18"/>
  <c r="R103" i="18"/>
  <c r="R102" i="18"/>
  <c r="R101" i="18"/>
  <c r="S101" i="18" s="1"/>
  <c r="R100" i="18"/>
  <c r="R99" i="18"/>
  <c r="R98" i="18"/>
  <c r="R93" i="18"/>
  <c r="R92" i="18"/>
  <c r="S92" i="18" s="1"/>
  <c r="R91" i="18"/>
  <c r="R90" i="18"/>
  <c r="S90" i="18" s="1"/>
  <c r="R89" i="18"/>
  <c r="R88" i="18"/>
  <c r="R87" i="18"/>
  <c r="S87" i="18" s="1"/>
  <c r="R86" i="18"/>
  <c r="R83" i="18"/>
  <c r="R82" i="18"/>
  <c r="R81" i="18"/>
  <c r="R80" i="18"/>
  <c r="R79" i="18"/>
  <c r="R78" i="18"/>
  <c r="S78" i="18" s="1"/>
  <c r="R77" i="18"/>
  <c r="R76" i="18"/>
  <c r="R75" i="18"/>
  <c r="R74" i="18"/>
  <c r="R73" i="18"/>
  <c r="R72" i="18"/>
  <c r="R71" i="18"/>
  <c r="R70" i="18"/>
  <c r="R66" i="18"/>
  <c r="S66" i="18" s="1"/>
  <c r="R65" i="18"/>
  <c r="R61" i="18"/>
  <c r="R60" i="18"/>
  <c r="R59" i="18"/>
  <c r="R58" i="18"/>
  <c r="R57" i="18"/>
  <c r="R53" i="18"/>
  <c r="R52" i="18"/>
  <c r="R51" i="18"/>
  <c r="S51" i="18" s="1"/>
  <c r="R50" i="18"/>
  <c r="R49" i="18"/>
  <c r="R48" i="18"/>
  <c r="R47" i="18"/>
  <c r="R46" i="18"/>
  <c r="R40" i="18"/>
  <c r="R35" i="18"/>
  <c r="R34" i="18"/>
  <c r="R33" i="18"/>
  <c r="R32" i="18"/>
  <c r="R31" i="18"/>
  <c r="R30" i="18"/>
  <c r="R29" i="18"/>
  <c r="R18" i="18"/>
  <c r="R17" i="18"/>
  <c r="R16" i="18"/>
  <c r="R15" i="18"/>
  <c r="R14" i="18"/>
  <c r="R13" i="18"/>
  <c r="R8" i="18"/>
  <c r="R7" i="18"/>
  <c r="R6" i="18"/>
  <c r="I41" i="18"/>
  <c r="R21" i="18"/>
  <c r="T112" i="18"/>
  <c r="R111" i="18"/>
  <c r="R110" i="18"/>
  <c r="R109" i="18"/>
  <c r="Q108" i="18"/>
  <c r="Q112" i="18" s="1"/>
  <c r="P108" i="18"/>
  <c r="P112" i="18" s="1"/>
  <c r="O108" i="18"/>
  <c r="O112" i="18" s="1"/>
  <c r="N108" i="18"/>
  <c r="N112" i="18" s="1"/>
  <c r="M108" i="18"/>
  <c r="M112" i="18" s="1"/>
  <c r="L108" i="18"/>
  <c r="L112" i="18" s="1"/>
  <c r="K108" i="18"/>
  <c r="K112" i="18" s="1"/>
  <c r="J108" i="18"/>
  <c r="J112" i="18" s="1"/>
  <c r="I108" i="18"/>
  <c r="I112" i="18" s="1"/>
  <c r="H108" i="18"/>
  <c r="H112" i="18" s="1"/>
  <c r="G108" i="18"/>
  <c r="G112" i="18" s="1"/>
  <c r="F108" i="18"/>
  <c r="F112" i="18" s="1"/>
  <c r="R97" i="18"/>
  <c r="S97" i="18" s="1"/>
  <c r="T94" i="18"/>
  <c r="T95" i="18" s="1"/>
  <c r="Q94" i="18"/>
  <c r="P94" i="18"/>
  <c r="O94" i="18"/>
  <c r="N94" i="18"/>
  <c r="M94" i="18"/>
  <c r="L94" i="18"/>
  <c r="K94" i="18"/>
  <c r="J94" i="18"/>
  <c r="I94" i="18"/>
  <c r="H94" i="18"/>
  <c r="G94" i="18"/>
  <c r="F94" i="18"/>
  <c r="S86" i="18"/>
  <c r="R85" i="18"/>
  <c r="Q84" i="18"/>
  <c r="P84" i="18"/>
  <c r="O84" i="18"/>
  <c r="O95" i="18" s="1"/>
  <c r="N84" i="18"/>
  <c r="N95" i="18" s="1"/>
  <c r="M84" i="18"/>
  <c r="M95" i="18" s="1"/>
  <c r="L84" i="18"/>
  <c r="K84" i="18"/>
  <c r="J84" i="18"/>
  <c r="I84" i="18"/>
  <c r="H84" i="18"/>
  <c r="G84" i="18"/>
  <c r="F84" i="18"/>
  <c r="R69" i="18"/>
  <c r="T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R64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R56" i="18"/>
  <c r="T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R45" i="18"/>
  <c r="T41" i="18"/>
  <c r="Q41" i="18"/>
  <c r="P41" i="18"/>
  <c r="O41" i="18"/>
  <c r="N41" i="18"/>
  <c r="M41" i="18"/>
  <c r="L41" i="18"/>
  <c r="K41" i="18"/>
  <c r="J41" i="18"/>
  <c r="H41" i="18"/>
  <c r="G41" i="18"/>
  <c r="F41" i="18"/>
  <c r="R38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R28" i="18"/>
  <c r="T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R25" i="18"/>
  <c r="R24" i="18"/>
  <c r="T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T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S14" i="18"/>
  <c r="S13" i="18"/>
  <c r="R12" i="18"/>
  <c r="S12" i="18" s="1"/>
  <c r="Q9" i="18"/>
  <c r="P9" i="18"/>
  <c r="O9" i="18"/>
  <c r="N9" i="18"/>
  <c r="M9" i="18"/>
  <c r="L9" i="18"/>
  <c r="K9" i="18"/>
  <c r="K42" i="18" s="1"/>
  <c r="J9" i="18"/>
  <c r="I9" i="18"/>
  <c r="H9" i="18"/>
  <c r="G9" i="18"/>
  <c r="F9" i="18"/>
  <c r="R5" i="18"/>
  <c r="O117" i="20" l="1"/>
  <c r="I117" i="20"/>
  <c r="R44" i="20"/>
  <c r="S44" i="20" s="1"/>
  <c r="J117" i="20"/>
  <c r="L117" i="20"/>
  <c r="M42" i="18"/>
  <c r="R26" i="18"/>
  <c r="S26" i="18" s="1"/>
  <c r="G95" i="18"/>
  <c r="G113" i="18" s="1"/>
  <c r="G114" i="18" s="1"/>
  <c r="G116" i="18" s="1"/>
  <c r="N43" i="19"/>
  <c r="P42" i="18"/>
  <c r="J95" i="18"/>
  <c r="J113" i="18" s="1"/>
  <c r="O43" i="19"/>
  <c r="F117" i="20"/>
  <c r="H95" i="18"/>
  <c r="K95" i="18"/>
  <c r="M117" i="20"/>
  <c r="M43" i="19"/>
  <c r="L95" i="18"/>
  <c r="L113" i="18" s="1"/>
  <c r="L114" i="18" s="1"/>
  <c r="R97" i="20"/>
  <c r="S97" i="20" s="1"/>
  <c r="R26" i="19"/>
  <c r="S26" i="19" s="1"/>
  <c r="H43" i="19"/>
  <c r="O115" i="19"/>
  <c r="I43" i="19"/>
  <c r="T43" i="19"/>
  <c r="R9" i="19"/>
  <c r="S9" i="19" s="1"/>
  <c r="R95" i="19"/>
  <c r="S95" i="19" s="1"/>
  <c r="R68" i="19"/>
  <c r="S68" i="19" s="1"/>
  <c r="G43" i="19"/>
  <c r="R63" i="19"/>
  <c r="R55" i="19"/>
  <c r="Q96" i="19"/>
  <c r="Q115" i="19" s="1"/>
  <c r="K43" i="19"/>
  <c r="K115" i="19"/>
  <c r="F96" i="19"/>
  <c r="F115" i="19" s="1"/>
  <c r="L43" i="19"/>
  <c r="L115" i="19"/>
  <c r="H96" i="19"/>
  <c r="H115" i="19" s="1"/>
  <c r="F43" i="19"/>
  <c r="P43" i="19"/>
  <c r="R42" i="19"/>
  <c r="S42" i="19" s="1"/>
  <c r="P115" i="19"/>
  <c r="Q43" i="19"/>
  <c r="R109" i="19"/>
  <c r="R113" i="19" s="1"/>
  <c r="S113" i="19" s="1"/>
  <c r="R37" i="19"/>
  <c r="R19" i="19"/>
  <c r="S19" i="19" s="1"/>
  <c r="N42" i="18"/>
  <c r="O42" i="18"/>
  <c r="N113" i="18"/>
  <c r="P95" i="18"/>
  <c r="P113" i="18" s="1"/>
  <c r="P114" i="18" s="1"/>
  <c r="Q95" i="18"/>
  <c r="Q113" i="18" s="1"/>
  <c r="Q114" i="18" s="1"/>
  <c r="Q42" i="18"/>
  <c r="F42" i="18"/>
  <c r="T42" i="18"/>
  <c r="T114" i="18" s="1"/>
  <c r="R94" i="18"/>
  <c r="S94" i="18" s="1"/>
  <c r="J42" i="18"/>
  <c r="J114" i="18" s="1"/>
  <c r="L42" i="18"/>
  <c r="F95" i="18"/>
  <c r="F113" i="18" s="1"/>
  <c r="F114" i="18" s="1"/>
  <c r="R84" i="18"/>
  <c r="S84" i="18" s="1"/>
  <c r="H113" i="18"/>
  <c r="H42" i="18"/>
  <c r="G42" i="18"/>
  <c r="M115" i="19"/>
  <c r="T115" i="19"/>
  <c r="T116" i="19" s="1"/>
  <c r="G115" i="19"/>
  <c r="S85" i="19"/>
  <c r="I115" i="19"/>
  <c r="N115" i="19"/>
  <c r="N116" i="19" s="1"/>
  <c r="S12" i="19"/>
  <c r="R108" i="18"/>
  <c r="R112" i="18" s="1"/>
  <c r="S112" i="18" s="1"/>
  <c r="I95" i="18"/>
  <c r="I113" i="18" s="1"/>
  <c r="R67" i="18"/>
  <c r="S67" i="18" s="1"/>
  <c r="R54" i="18"/>
  <c r="S54" i="18" s="1"/>
  <c r="R36" i="18"/>
  <c r="R19" i="18"/>
  <c r="S19" i="18" s="1"/>
  <c r="R9" i="18"/>
  <c r="S9" i="18" s="1"/>
  <c r="I42" i="18"/>
  <c r="R62" i="18"/>
  <c r="R41" i="18"/>
  <c r="S41" i="18" s="1"/>
  <c r="M113" i="18"/>
  <c r="M114" i="18" s="1"/>
  <c r="O113" i="18"/>
  <c r="T113" i="18"/>
  <c r="K113" i="18"/>
  <c r="K114" i="18" s="1"/>
  <c r="S93" i="18"/>
  <c r="T112" i="17"/>
  <c r="R111" i="17"/>
  <c r="R110" i="17"/>
  <c r="R109" i="17"/>
  <c r="Q108" i="17"/>
  <c r="Q112" i="17" s="1"/>
  <c r="P108" i="17"/>
  <c r="P112" i="17" s="1"/>
  <c r="O108" i="17"/>
  <c r="O112" i="17" s="1"/>
  <c r="N108" i="17"/>
  <c r="N112" i="17" s="1"/>
  <c r="M108" i="17"/>
  <c r="M112" i="17" s="1"/>
  <c r="L108" i="17"/>
  <c r="L112" i="17" s="1"/>
  <c r="K108" i="17"/>
  <c r="K112" i="17" s="1"/>
  <c r="J108" i="17"/>
  <c r="J112" i="17" s="1"/>
  <c r="I108" i="17"/>
  <c r="I112" i="17" s="1"/>
  <c r="H108" i="17"/>
  <c r="H112" i="17" s="1"/>
  <c r="G108" i="17"/>
  <c r="G112" i="17" s="1"/>
  <c r="F108" i="17"/>
  <c r="F112" i="17" s="1"/>
  <c r="R107" i="17"/>
  <c r="R106" i="17"/>
  <c r="R105" i="17"/>
  <c r="R104" i="17"/>
  <c r="R103" i="17"/>
  <c r="R102" i="17"/>
  <c r="R101" i="17"/>
  <c r="S101" i="17" s="1"/>
  <c r="R100" i="17"/>
  <c r="R99" i="17"/>
  <c r="S97" i="17"/>
  <c r="R97" i="17"/>
  <c r="H95" i="17"/>
  <c r="T94" i="17"/>
  <c r="T95" i="17" s="1"/>
  <c r="Q94" i="17"/>
  <c r="P94" i="17"/>
  <c r="O94" i="17"/>
  <c r="N94" i="17"/>
  <c r="M94" i="17"/>
  <c r="L94" i="17"/>
  <c r="K94" i="17"/>
  <c r="J94" i="17"/>
  <c r="J95" i="17" s="1"/>
  <c r="I94" i="17"/>
  <c r="I95" i="17" s="1"/>
  <c r="H94" i="17"/>
  <c r="G94" i="17"/>
  <c r="F94" i="17"/>
  <c r="R93" i="17"/>
  <c r="S93" i="17" s="1"/>
  <c r="R92" i="17"/>
  <c r="S92" i="17" s="1"/>
  <c r="R91" i="17"/>
  <c r="R90" i="17"/>
  <c r="S90" i="17" s="1"/>
  <c r="R89" i="17"/>
  <c r="R88" i="17"/>
  <c r="R87" i="17"/>
  <c r="S87" i="17" s="1"/>
  <c r="R86" i="17"/>
  <c r="S86" i="17" s="1"/>
  <c r="R85" i="17"/>
  <c r="Q84" i="17"/>
  <c r="Q95" i="17" s="1"/>
  <c r="P84" i="17"/>
  <c r="P95" i="17" s="1"/>
  <c r="O84" i="17"/>
  <c r="O95" i="17" s="1"/>
  <c r="N84" i="17"/>
  <c r="M84" i="17"/>
  <c r="L84" i="17"/>
  <c r="L95" i="17" s="1"/>
  <c r="K84" i="17"/>
  <c r="K95" i="17" s="1"/>
  <c r="J84" i="17"/>
  <c r="I84" i="17"/>
  <c r="H84" i="17"/>
  <c r="G84" i="17"/>
  <c r="G95" i="17" s="1"/>
  <c r="F84" i="17"/>
  <c r="R83" i="17"/>
  <c r="R82" i="17"/>
  <c r="R81" i="17"/>
  <c r="R80" i="17"/>
  <c r="R79" i="17"/>
  <c r="R78" i="17"/>
  <c r="S78" i="17" s="1"/>
  <c r="R77" i="17"/>
  <c r="R76" i="17"/>
  <c r="R75" i="17"/>
  <c r="R74" i="17"/>
  <c r="R73" i="17"/>
  <c r="R72" i="17"/>
  <c r="R71" i="17"/>
  <c r="R70" i="17"/>
  <c r="R69" i="17"/>
  <c r="T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R66" i="17"/>
  <c r="S66" i="17" s="1"/>
  <c r="R65" i="17"/>
  <c r="R64" i="17"/>
  <c r="R67" i="17" s="1"/>
  <c r="S67" i="17" s="1"/>
  <c r="Q62" i="17"/>
  <c r="P62" i="17"/>
  <c r="O62" i="17"/>
  <c r="N62" i="17"/>
  <c r="M62" i="17"/>
  <c r="L62" i="17"/>
  <c r="K62" i="17"/>
  <c r="J62" i="17"/>
  <c r="I62" i="17"/>
  <c r="H62" i="17"/>
  <c r="G62" i="17"/>
  <c r="F62" i="17"/>
  <c r="R61" i="17"/>
  <c r="R59" i="17"/>
  <c r="R58" i="17"/>
  <c r="R57" i="17"/>
  <c r="R56" i="17"/>
  <c r="T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R53" i="17"/>
  <c r="R52" i="17"/>
  <c r="R51" i="17"/>
  <c r="S51" i="17" s="1"/>
  <c r="R50" i="17"/>
  <c r="R49" i="17"/>
  <c r="R48" i="17"/>
  <c r="R46" i="17"/>
  <c r="R45" i="17"/>
  <c r="T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R39" i="17"/>
  <c r="R38" i="17"/>
  <c r="R41" i="17" s="1"/>
  <c r="S41" i="17" s="1"/>
  <c r="Q36" i="17"/>
  <c r="P36" i="17"/>
  <c r="O36" i="17"/>
  <c r="N36" i="17"/>
  <c r="M36" i="17"/>
  <c r="L36" i="17"/>
  <c r="K36" i="17"/>
  <c r="J36" i="17"/>
  <c r="I36" i="17"/>
  <c r="H36" i="17"/>
  <c r="G36" i="17"/>
  <c r="F36" i="17"/>
  <c r="R35" i="17"/>
  <c r="R34" i="17"/>
  <c r="R33" i="17"/>
  <c r="R32" i="17"/>
  <c r="R31" i="17"/>
  <c r="R30" i="17"/>
  <c r="R29" i="17"/>
  <c r="R28" i="17"/>
  <c r="T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R25" i="17"/>
  <c r="R24" i="17"/>
  <c r="T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T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R18" i="17"/>
  <c r="R17" i="17"/>
  <c r="R16" i="17"/>
  <c r="R15" i="17"/>
  <c r="R14" i="17"/>
  <c r="S14" i="17" s="1"/>
  <c r="S13" i="17"/>
  <c r="R13" i="17"/>
  <c r="R12" i="17"/>
  <c r="S12" i="17" s="1"/>
  <c r="Q9" i="17"/>
  <c r="P9" i="17"/>
  <c r="O9" i="17"/>
  <c r="N9" i="17"/>
  <c r="M9" i="17"/>
  <c r="M42" i="17" s="1"/>
  <c r="L9" i="17"/>
  <c r="L42" i="17" s="1"/>
  <c r="K9" i="17"/>
  <c r="K42" i="17" s="1"/>
  <c r="J9" i="17"/>
  <c r="J42" i="17" s="1"/>
  <c r="I9" i="17"/>
  <c r="I42" i="17" s="1"/>
  <c r="H9" i="17"/>
  <c r="G9" i="17"/>
  <c r="F9" i="17"/>
  <c r="R8" i="17"/>
  <c r="R7" i="17"/>
  <c r="R6" i="17"/>
  <c r="R5" i="17"/>
  <c r="G84" i="16"/>
  <c r="H41" i="16"/>
  <c r="R116" i="20" l="1"/>
  <c r="S116" i="20" s="1"/>
  <c r="N42" i="17"/>
  <c r="R26" i="17"/>
  <c r="S26" i="17" s="1"/>
  <c r="H113" i="17"/>
  <c r="P116" i="19"/>
  <c r="O42" i="17"/>
  <c r="I113" i="17"/>
  <c r="I114" i="17" s="1"/>
  <c r="P42" i="17"/>
  <c r="J113" i="17"/>
  <c r="J114" i="17" s="1"/>
  <c r="R36" i="17"/>
  <c r="Q42" i="17"/>
  <c r="K113" i="17"/>
  <c r="K116" i="19"/>
  <c r="L113" i="17"/>
  <c r="L114" i="17" s="1"/>
  <c r="T42" i="17"/>
  <c r="T114" i="17" s="1"/>
  <c r="R108" i="17"/>
  <c r="R112" i="17" s="1"/>
  <c r="S112" i="17" s="1"/>
  <c r="T113" i="17"/>
  <c r="M95" i="17"/>
  <c r="M113" i="17" s="1"/>
  <c r="M114" i="17" s="1"/>
  <c r="O114" i="18"/>
  <c r="M116" i="19"/>
  <c r="N95" i="17"/>
  <c r="F42" i="17"/>
  <c r="G42" i="17"/>
  <c r="R62" i="17"/>
  <c r="R54" i="17"/>
  <c r="H42" i="17"/>
  <c r="H114" i="17" s="1"/>
  <c r="O116" i="19"/>
  <c r="S55" i="19"/>
  <c r="F116" i="19"/>
  <c r="G116" i="19"/>
  <c r="G118" i="19" s="1"/>
  <c r="I116" i="19"/>
  <c r="H116" i="19"/>
  <c r="R96" i="19"/>
  <c r="S96" i="19" s="1"/>
  <c r="L116" i="19"/>
  <c r="Q116" i="19"/>
  <c r="R43" i="19"/>
  <c r="S43" i="19" s="1"/>
  <c r="N114" i="18"/>
  <c r="H114" i="18"/>
  <c r="R95" i="18"/>
  <c r="S95" i="18" s="1"/>
  <c r="I114" i="18"/>
  <c r="R42" i="18"/>
  <c r="S42" i="18" s="1"/>
  <c r="G113" i="17"/>
  <c r="G114" i="17" s="1"/>
  <c r="G116" i="17" s="1"/>
  <c r="F95" i="17"/>
  <c r="F113" i="17" s="1"/>
  <c r="F114" i="17" s="1"/>
  <c r="R84" i="17"/>
  <c r="S84" i="17" s="1"/>
  <c r="R9" i="17"/>
  <c r="S9" i="17" s="1"/>
  <c r="N114" i="17"/>
  <c r="P113" i="17"/>
  <c r="Q113" i="17"/>
  <c r="Q114" i="17" s="1"/>
  <c r="P114" i="17"/>
  <c r="S54" i="17"/>
  <c r="K114" i="17"/>
  <c r="N113" i="17"/>
  <c r="O113" i="17"/>
  <c r="O114" i="17" s="1"/>
  <c r="R19" i="17"/>
  <c r="S19" i="17" s="1"/>
  <c r="R94" i="17"/>
  <c r="S94" i="17" s="1"/>
  <c r="T112" i="16"/>
  <c r="R111" i="16"/>
  <c r="R110" i="16"/>
  <c r="R109" i="16"/>
  <c r="Q108" i="16"/>
  <c r="Q112" i="16" s="1"/>
  <c r="P108" i="16"/>
  <c r="P112" i="16" s="1"/>
  <c r="O108" i="16"/>
  <c r="O112" i="16" s="1"/>
  <c r="N108" i="16"/>
  <c r="N112" i="16" s="1"/>
  <c r="M108" i="16"/>
  <c r="M112" i="16" s="1"/>
  <c r="L108" i="16"/>
  <c r="L112" i="16" s="1"/>
  <c r="K108" i="16"/>
  <c r="K112" i="16" s="1"/>
  <c r="J108" i="16"/>
  <c r="J112" i="16" s="1"/>
  <c r="I108" i="16"/>
  <c r="I112" i="16" s="1"/>
  <c r="H108" i="16"/>
  <c r="H112" i="16" s="1"/>
  <c r="G108" i="16"/>
  <c r="G112" i="16" s="1"/>
  <c r="F108" i="16"/>
  <c r="F112" i="16" s="1"/>
  <c r="R107" i="16"/>
  <c r="R106" i="16"/>
  <c r="R105" i="16"/>
  <c r="R104" i="16"/>
  <c r="R103" i="16"/>
  <c r="R102" i="16"/>
  <c r="R101" i="16"/>
  <c r="S101" i="16" s="1"/>
  <c r="R100" i="16"/>
  <c r="R99" i="16"/>
  <c r="R97" i="16"/>
  <c r="T94" i="16"/>
  <c r="T95" i="16" s="1"/>
  <c r="Q94" i="16"/>
  <c r="P94" i="16"/>
  <c r="O94" i="16"/>
  <c r="N94" i="16"/>
  <c r="M94" i="16"/>
  <c r="L94" i="16"/>
  <c r="K94" i="16"/>
  <c r="J94" i="16"/>
  <c r="I94" i="16"/>
  <c r="H94" i="16"/>
  <c r="G94" i="16"/>
  <c r="F94" i="16"/>
  <c r="R93" i="16"/>
  <c r="S93" i="16" s="1"/>
  <c r="R92" i="16"/>
  <c r="S92" i="16" s="1"/>
  <c r="R91" i="16"/>
  <c r="R90" i="16"/>
  <c r="R89" i="16"/>
  <c r="R88" i="16"/>
  <c r="R87" i="16"/>
  <c r="S87" i="16" s="1"/>
  <c r="R86" i="16"/>
  <c r="S86" i="16" s="1"/>
  <c r="R85" i="16"/>
  <c r="Q84" i="16"/>
  <c r="P84" i="16"/>
  <c r="O84" i="16"/>
  <c r="N84" i="16"/>
  <c r="M84" i="16"/>
  <c r="L84" i="16"/>
  <c r="K84" i="16"/>
  <c r="J84" i="16"/>
  <c r="I84" i="16"/>
  <c r="H84" i="16"/>
  <c r="F84" i="16"/>
  <c r="R83" i="16"/>
  <c r="R82" i="16"/>
  <c r="R81" i="16"/>
  <c r="R80" i="16"/>
  <c r="R79" i="16"/>
  <c r="R78" i="16"/>
  <c r="S78" i="16" s="1"/>
  <c r="R77" i="16"/>
  <c r="R76" i="16"/>
  <c r="R75" i="16"/>
  <c r="R74" i="16"/>
  <c r="R73" i="16"/>
  <c r="R72" i="16"/>
  <c r="R71" i="16"/>
  <c r="R70" i="16"/>
  <c r="R69" i="16"/>
  <c r="T67" i="16"/>
  <c r="Q67" i="16"/>
  <c r="P67" i="16"/>
  <c r="O67" i="16"/>
  <c r="N67" i="16"/>
  <c r="M67" i="16"/>
  <c r="L67" i="16"/>
  <c r="K67" i="16"/>
  <c r="J67" i="16"/>
  <c r="I67" i="16"/>
  <c r="H67" i="16"/>
  <c r="G67" i="16"/>
  <c r="F67" i="16"/>
  <c r="R66" i="16"/>
  <c r="S66" i="16" s="1"/>
  <c r="R65" i="16"/>
  <c r="R64" i="16"/>
  <c r="Q62" i="16"/>
  <c r="P62" i="16"/>
  <c r="O62" i="16"/>
  <c r="N62" i="16"/>
  <c r="M62" i="16"/>
  <c r="L62" i="16"/>
  <c r="K62" i="16"/>
  <c r="J62" i="16"/>
  <c r="I62" i="16"/>
  <c r="H62" i="16"/>
  <c r="G62" i="16"/>
  <c r="F62" i="16"/>
  <c r="R61" i="16"/>
  <c r="R59" i="16"/>
  <c r="R58" i="16"/>
  <c r="R57" i="16"/>
  <c r="R56" i="16"/>
  <c r="T54" i="16"/>
  <c r="Q54" i="16"/>
  <c r="P54" i="16"/>
  <c r="O54" i="16"/>
  <c r="N54" i="16"/>
  <c r="M54" i="16"/>
  <c r="L54" i="16"/>
  <c r="K54" i="16"/>
  <c r="J54" i="16"/>
  <c r="I54" i="16"/>
  <c r="H54" i="16"/>
  <c r="G54" i="16"/>
  <c r="F54" i="16"/>
  <c r="R53" i="16"/>
  <c r="R52" i="16"/>
  <c r="R51" i="16"/>
  <c r="S51" i="16" s="1"/>
  <c r="R50" i="16"/>
  <c r="R49" i="16"/>
  <c r="R48" i="16"/>
  <c r="R46" i="16"/>
  <c r="R45" i="16"/>
  <c r="T41" i="16"/>
  <c r="Q41" i="16"/>
  <c r="P41" i="16"/>
  <c r="O41" i="16"/>
  <c r="N41" i="16"/>
  <c r="M41" i="16"/>
  <c r="L41" i="16"/>
  <c r="K41" i="16"/>
  <c r="J41" i="16"/>
  <c r="I41" i="16"/>
  <c r="G41" i="16"/>
  <c r="F41" i="16"/>
  <c r="R39" i="16"/>
  <c r="R38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R35" i="16"/>
  <c r="R34" i="16"/>
  <c r="R33" i="16"/>
  <c r="R32" i="16"/>
  <c r="R31" i="16"/>
  <c r="R30" i="16"/>
  <c r="R29" i="16"/>
  <c r="R28" i="16"/>
  <c r="T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R25" i="16"/>
  <c r="R24" i="16"/>
  <c r="T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T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R18" i="16"/>
  <c r="R17" i="16"/>
  <c r="R16" i="16"/>
  <c r="R15" i="16"/>
  <c r="R14" i="16"/>
  <c r="S14" i="16" s="1"/>
  <c r="R13" i="16"/>
  <c r="S13" i="16" s="1"/>
  <c r="R12" i="16"/>
  <c r="S12" i="16" s="1"/>
  <c r="Q9" i="16"/>
  <c r="P9" i="16"/>
  <c r="O9" i="16"/>
  <c r="N9" i="16"/>
  <c r="M9" i="16"/>
  <c r="L9" i="16"/>
  <c r="K9" i="16"/>
  <c r="J9" i="16"/>
  <c r="I9" i="16"/>
  <c r="H9" i="16"/>
  <c r="G9" i="16"/>
  <c r="F9" i="16"/>
  <c r="R8" i="16"/>
  <c r="R7" i="16"/>
  <c r="R6" i="16"/>
  <c r="R5" i="16"/>
  <c r="G82" i="15"/>
  <c r="R117" i="20" l="1"/>
  <c r="R119" i="20" s="1"/>
  <c r="R115" i="19"/>
  <c r="S115" i="19" s="1"/>
  <c r="R113" i="18"/>
  <c r="S113" i="18" s="1"/>
  <c r="R42" i="17"/>
  <c r="R95" i="17"/>
  <c r="H95" i="16"/>
  <c r="H113" i="16" s="1"/>
  <c r="R84" i="16"/>
  <c r="S84" i="16" s="1"/>
  <c r="P95" i="16"/>
  <c r="P113" i="16" s="1"/>
  <c r="R67" i="16"/>
  <c r="S67" i="16" s="1"/>
  <c r="Q42" i="16"/>
  <c r="F42" i="16"/>
  <c r="J95" i="16"/>
  <c r="J113" i="16" s="1"/>
  <c r="T113" i="16"/>
  <c r="R41" i="16"/>
  <c r="S41" i="16" s="1"/>
  <c r="G95" i="16"/>
  <c r="G113" i="16" s="1"/>
  <c r="M95" i="16"/>
  <c r="M113" i="16" s="1"/>
  <c r="R94" i="16"/>
  <c r="S94" i="16" s="1"/>
  <c r="I42" i="16"/>
  <c r="K95" i="16"/>
  <c r="K113" i="16" s="1"/>
  <c r="L95" i="16"/>
  <c r="L113" i="16" s="1"/>
  <c r="L42" i="16"/>
  <c r="N95" i="16"/>
  <c r="N113" i="16" s="1"/>
  <c r="R108" i="16"/>
  <c r="R112" i="16" s="1"/>
  <c r="S112" i="16" s="1"/>
  <c r="M42" i="16"/>
  <c r="T42" i="16"/>
  <c r="O95" i="16"/>
  <c r="O113" i="16" s="1"/>
  <c r="K42" i="16"/>
  <c r="O42" i="16"/>
  <c r="R62" i="16"/>
  <c r="Q95" i="16"/>
  <c r="Q113" i="16" s="1"/>
  <c r="N42" i="16"/>
  <c r="P42" i="16"/>
  <c r="R26" i="16"/>
  <c r="S26" i="16" s="1"/>
  <c r="F95" i="16"/>
  <c r="F113" i="16" s="1"/>
  <c r="J42" i="16"/>
  <c r="R54" i="16"/>
  <c r="S54" i="16" s="1"/>
  <c r="G42" i="16"/>
  <c r="I95" i="16"/>
  <c r="I113" i="16" s="1"/>
  <c r="R36" i="16"/>
  <c r="H42" i="16"/>
  <c r="R9" i="16"/>
  <c r="S9" i="16" s="1"/>
  <c r="S90" i="16"/>
  <c r="S97" i="16"/>
  <c r="R19" i="16"/>
  <c r="S19" i="16" s="1"/>
  <c r="T110" i="15"/>
  <c r="R109" i="15"/>
  <c r="R108" i="15"/>
  <c r="R107" i="15"/>
  <c r="Q106" i="15"/>
  <c r="Q110" i="15" s="1"/>
  <c r="P106" i="15"/>
  <c r="P110" i="15" s="1"/>
  <c r="O106" i="15"/>
  <c r="O110" i="15" s="1"/>
  <c r="N106" i="15"/>
  <c r="N110" i="15" s="1"/>
  <c r="M106" i="15"/>
  <c r="M110" i="15" s="1"/>
  <c r="L106" i="15"/>
  <c r="L110" i="15" s="1"/>
  <c r="K106" i="15"/>
  <c r="K110" i="15" s="1"/>
  <c r="J106" i="15"/>
  <c r="J110" i="15" s="1"/>
  <c r="I106" i="15"/>
  <c r="I110" i="15" s="1"/>
  <c r="H106" i="15"/>
  <c r="H110" i="15" s="1"/>
  <c r="G106" i="15"/>
  <c r="G110" i="15" s="1"/>
  <c r="F106" i="15"/>
  <c r="F110" i="15" s="1"/>
  <c r="R105" i="15"/>
  <c r="R104" i="15"/>
  <c r="R103" i="15"/>
  <c r="R102" i="15"/>
  <c r="R101" i="15"/>
  <c r="R100" i="15"/>
  <c r="R99" i="15"/>
  <c r="S99" i="15" s="1"/>
  <c r="R98" i="15"/>
  <c r="R97" i="15"/>
  <c r="R95" i="15"/>
  <c r="K93" i="15"/>
  <c r="I93" i="15"/>
  <c r="F93" i="15"/>
  <c r="T92" i="15"/>
  <c r="T93" i="15" s="1"/>
  <c r="Q92" i="15"/>
  <c r="P92" i="15"/>
  <c r="O92" i="15"/>
  <c r="N92" i="15"/>
  <c r="M92" i="15"/>
  <c r="L92" i="15"/>
  <c r="K92" i="15"/>
  <c r="J92" i="15"/>
  <c r="I92" i="15"/>
  <c r="H92" i="15"/>
  <c r="G92" i="15"/>
  <c r="G93" i="15" s="1"/>
  <c r="F92" i="15"/>
  <c r="R91" i="15"/>
  <c r="S91" i="15" s="1"/>
  <c r="R90" i="15"/>
  <c r="S90" i="15" s="1"/>
  <c r="R89" i="15"/>
  <c r="R88" i="15"/>
  <c r="R92" i="15" s="1"/>
  <c r="R87" i="15"/>
  <c r="R86" i="15"/>
  <c r="R85" i="15"/>
  <c r="S85" i="15" s="1"/>
  <c r="R84" i="15"/>
  <c r="S84" i="15" s="1"/>
  <c r="R83" i="15"/>
  <c r="Q82" i="15"/>
  <c r="Q93" i="15" s="1"/>
  <c r="P82" i="15"/>
  <c r="O82" i="15"/>
  <c r="N82" i="15"/>
  <c r="N93" i="15" s="1"/>
  <c r="M82" i="15"/>
  <c r="L82" i="15"/>
  <c r="K82" i="15"/>
  <c r="J82" i="15"/>
  <c r="J93" i="15" s="1"/>
  <c r="I82" i="15"/>
  <c r="H82" i="15"/>
  <c r="H93" i="15" s="1"/>
  <c r="F82" i="15"/>
  <c r="R81" i="15"/>
  <c r="R80" i="15"/>
  <c r="R82" i="15" s="1"/>
  <c r="R79" i="15"/>
  <c r="R78" i="15"/>
  <c r="R77" i="15"/>
  <c r="R76" i="15"/>
  <c r="S76" i="15" s="1"/>
  <c r="R75" i="15"/>
  <c r="R74" i="15"/>
  <c r="R73" i="15"/>
  <c r="R72" i="15"/>
  <c r="R71" i="15"/>
  <c r="R70" i="15"/>
  <c r="R69" i="15"/>
  <c r="R68" i="15"/>
  <c r="R67" i="15"/>
  <c r="T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R64" i="15"/>
  <c r="S64" i="15" s="1"/>
  <c r="R63" i="15"/>
  <c r="R62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R59" i="15"/>
  <c r="R57" i="15"/>
  <c r="R56" i="15"/>
  <c r="R55" i="15"/>
  <c r="R54" i="15"/>
  <c r="R60" i="15" s="1"/>
  <c r="T52" i="15"/>
  <c r="T111" i="15" s="1"/>
  <c r="Q52" i="15"/>
  <c r="P52" i="15"/>
  <c r="O52" i="15"/>
  <c r="N52" i="15"/>
  <c r="M52" i="15"/>
  <c r="L52" i="15"/>
  <c r="K52" i="15"/>
  <c r="J52" i="15"/>
  <c r="I52" i="15"/>
  <c r="H52" i="15"/>
  <c r="G52" i="15"/>
  <c r="F52" i="15"/>
  <c r="R51" i="15"/>
  <c r="R50" i="15"/>
  <c r="R49" i="15"/>
  <c r="S49" i="15" s="1"/>
  <c r="R48" i="15"/>
  <c r="R47" i="15"/>
  <c r="R46" i="15"/>
  <c r="R45" i="15"/>
  <c r="R44" i="15"/>
  <c r="T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R39" i="15"/>
  <c r="R38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R35" i="15"/>
  <c r="R34" i="15"/>
  <c r="R33" i="15"/>
  <c r="R32" i="15"/>
  <c r="R31" i="15"/>
  <c r="R30" i="15"/>
  <c r="R29" i="15"/>
  <c r="R28" i="15"/>
  <c r="T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R25" i="15"/>
  <c r="R24" i="15"/>
  <c r="R26" i="15" s="1"/>
  <c r="T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T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R18" i="15"/>
  <c r="R17" i="15"/>
  <c r="R16" i="15"/>
  <c r="R15" i="15"/>
  <c r="R14" i="15"/>
  <c r="S14" i="15" s="1"/>
  <c r="R13" i="15"/>
  <c r="S13" i="15" s="1"/>
  <c r="R12" i="15"/>
  <c r="S12" i="15" s="1"/>
  <c r="Q9" i="15"/>
  <c r="P9" i="15"/>
  <c r="O9" i="15"/>
  <c r="N9" i="15"/>
  <c r="M9" i="15"/>
  <c r="L9" i="15"/>
  <c r="K9" i="15"/>
  <c r="J9" i="15"/>
  <c r="I9" i="15"/>
  <c r="H9" i="15"/>
  <c r="G9" i="15"/>
  <c r="F9" i="15"/>
  <c r="R8" i="15"/>
  <c r="R7" i="15"/>
  <c r="R6" i="15"/>
  <c r="R5" i="15"/>
  <c r="Q60" i="13"/>
  <c r="P60" i="13"/>
  <c r="O60" i="13"/>
  <c r="N60" i="13"/>
  <c r="M60" i="13"/>
  <c r="L60" i="13"/>
  <c r="K60" i="13"/>
  <c r="J60" i="13"/>
  <c r="I60" i="13"/>
  <c r="H60" i="13"/>
  <c r="G60" i="13"/>
  <c r="F60" i="13"/>
  <c r="Q110" i="13"/>
  <c r="P110" i="13"/>
  <c r="O110" i="13"/>
  <c r="N110" i="13"/>
  <c r="M110" i="13"/>
  <c r="L110" i="13"/>
  <c r="K110" i="13"/>
  <c r="I110" i="13"/>
  <c r="Q106" i="13"/>
  <c r="P106" i="13"/>
  <c r="O106" i="13"/>
  <c r="N106" i="13"/>
  <c r="M106" i="13"/>
  <c r="L106" i="13"/>
  <c r="K106" i="13"/>
  <c r="J106" i="13"/>
  <c r="J110" i="13" s="1"/>
  <c r="I106" i="13"/>
  <c r="H106" i="13"/>
  <c r="H110" i="13" s="1"/>
  <c r="G106" i="13"/>
  <c r="G110" i="13" s="1"/>
  <c r="K93" i="13"/>
  <c r="Q92" i="13"/>
  <c r="Q93" i="13" s="1"/>
  <c r="P92" i="13"/>
  <c r="O92" i="13"/>
  <c r="N92" i="13"/>
  <c r="M92" i="13"/>
  <c r="L92" i="13"/>
  <c r="K92" i="13"/>
  <c r="J92" i="13"/>
  <c r="I92" i="13"/>
  <c r="H92" i="13"/>
  <c r="G92" i="13"/>
  <c r="G93" i="13" s="1"/>
  <c r="Q82" i="13"/>
  <c r="P82" i="13"/>
  <c r="O82" i="13"/>
  <c r="N82" i="13"/>
  <c r="N93" i="13" s="1"/>
  <c r="M82" i="13"/>
  <c r="L82" i="13"/>
  <c r="K82" i="13"/>
  <c r="J82" i="13"/>
  <c r="J93" i="13" s="1"/>
  <c r="I82" i="13"/>
  <c r="H82" i="13"/>
  <c r="H93" i="13" s="1"/>
  <c r="G82" i="13"/>
  <c r="F8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Q40" i="13"/>
  <c r="P40" i="13"/>
  <c r="O40" i="13"/>
  <c r="N40" i="13"/>
  <c r="M40" i="13"/>
  <c r="L40" i="13"/>
  <c r="K40" i="13"/>
  <c r="J40" i="13"/>
  <c r="I40" i="13"/>
  <c r="H40" i="13"/>
  <c r="G40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Q9" i="13"/>
  <c r="P9" i="13"/>
  <c r="O9" i="13"/>
  <c r="N9" i="13"/>
  <c r="N41" i="13" s="1"/>
  <c r="M9" i="13"/>
  <c r="L9" i="13"/>
  <c r="K9" i="13"/>
  <c r="J9" i="13"/>
  <c r="I9" i="13"/>
  <c r="H9" i="13"/>
  <c r="G9" i="13"/>
  <c r="F9" i="13"/>
  <c r="F40" i="13"/>
  <c r="T110" i="13"/>
  <c r="R109" i="13"/>
  <c r="R108" i="13"/>
  <c r="R107" i="13"/>
  <c r="F106" i="13"/>
  <c r="F110" i="13" s="1"/>
  <c r="R105" i="13"/>
  <c r="R104" i="13"/>
  <c r="R103" i="13"/>
  <c r="R102" i="13"/>
  <c r="R101" i="13"/>
  <c r="R100" i="13"/>
  <c r="R99" i="13"/>
  <c r="S99" i="13" s="1"/>
  <c r="R98" i="13"/>
  <c r="R97" i="13"/>
  <c r="R95" i="13"/>
  <c r="T92" i="13"/>
  <c r="T93" i="13" s="1"/>
  <c r="F92" i="13"/>
  <c r="R91" i="13"/>
  <c r="S91" i="13" s="1"/>
  <c r="R90" i="13"/>
  <c r="S90" i="13" s="1"/>
  <c r="R89" i="13"/>
  <c r="R88" i="13"/>
  <c r="S88" i="13" s="1"/>
  <c r="R87" i="13"/>
  <c r="R86" i="13"/>
  <c r="R85" i="13"/>
  <c r="S85" i="13" s="1"/>
  <c r="R84" i="13"/>
  <c r="S84" i="13" s="1"/>
  <c r="R83" i="13"/>
  <c r="R81" i="13"/>
  <c r="R80" i="13"/>
  <c r="R82" i="13" s="1"/>
  <c r="R79" i="13"/>
  <c r="R78" i="13"/>
  <c r="R77" i="13"/>
  <c r="R76" i="13"/>
  <c r="S76" i="13" s="1"/>
  <c r="R75" i="13"/>
  <c r="R74" i="13"/>
  <c r="R73" i="13"/>
  <c r="R72" i="13"/>
  <c r="R71" i="13"/>
  <c r="R70" i="13"/>
  <c r="R69" i="13"/>
  <c r="R68" i="13"/>
  <c r="R67" i="13"/>
  <c r="T65" i="13"/>
  <c r="Q65" i="13"/>
  <c r="P65" i="13"/>
  <c r="O65" i="13"/>
  <c r="N65" i="13"/>
  <c r="M65" i="13"/>
  <c r="L65" i="13"/>
  <c r="K65" i="13"/>
  <c r="J65" i="13"/>
  <c r="I65" i="13"/>
  <c r="H65" i="13"/>
  <c r="G65" i="13"/>
  <c r="F65" i="13"/>
  <c r="R64" i="13"/>
  <c r="S64" i="13" s="1"/>
  <c r="R63" i="13"/>
  <c r="R62" i="13"/>
  <c r="R59" i="13"/>
  <c r="R57" i="13"/>
  <c r="R56" i="13"/>
  <c r="R55" i="13"/>
  <c r="R54" i="13"/>
  <c r="T52" i="13"/>
  <c r="R51" i="13"/>
  <c r="R50" i="13"/>
  <c r="R49" i="13"/>
  <c r="S49" i="13" s="1"/>
  <c r="R48" i="13"/>
  <c r="R47" i="13"/>
  <c r="R46" i="13"/>
  <c r="R45" i="13"/>
  <c r="R44" i="13"/>
  <c r="T40" i="13"/>
  <c r="R39" i="13"/>
  <c r="R38" i="13"/>
  <c r="R35" i="13"/>
  <c r="R34" i="13"/>
  <c r="R33" i="13"/>
  <c r="R32" i="13"/>
  <c r="R31" i="13"/>
  <c r="R30" i="13"/>
  <c r="R29" i="13"/>
  <c r="R28" i="13"/>
  <c r="T26" i="13"/>
  <c r="R25" i="13"/>
  <c r="R24" i="13"/>
  <c r="T22" i="13"/>
  <c r="T19" i="13"/>
  <c r="R18" i="13"/>
  <c r="R17" i="13"/>
  <c r="R16" i="13"/>
  <c r="R15" i="13"/>
  <c r="R14" i="13"/>
  <c r="S14" i="13" s="1"/>
  <c r="R13" i="13"/>
  <c r="S13" i="13" s="1"/>
  <c r="R12" i="13"/>
  <c r="S12" i="13" s="1"/>
  <c r="R8" i="13"/>
  <c r="R7" i="13"/>
  <c r="R6" i="13"/>
  <c r="R5" i="13"/>
  <c r="Q62" i="12"/>
  <c r="Q108" i="12"/>
  <c r="Q113" i="12" s="1"/>
  <c r="Q94" i="12"/>
  <c r="Q84" i="12"/>
  <c r="Q67" i="12"/>
  <c r="Q53" i="12"/>
  <c r="Q41" i="12"/>
  <c r="Q36" i="12"/>
  <c r="Q26" i="12"/>
  <c r="P26" i="12"/>
  <c r="Q22" i="12"/>
  <c r="P22" i="12"/>
  <c r="Q19" i="12"/>
  <c r="Q9" i="12"/>
  <c r="R112" i="12"/>
  <c r="R111" i="12"/>
  <c r="R110" i="12"/>
  <c r="R109" i="12"/>
  <c r="R107" i="12"/>
  <c r="R106" i="12"/>
  <c r="R105" i="12"/>
  <c r="R104" i="12"/>
  <c r="R103" i="12"/>
  <c r="R102" i="12"/>
  <c r="R101" i="12"/>
  <c r="S101" i="12" s="1"/>
  <c r="R100" i="12"/>
  <c r="R99" i="12"/>
  <c r="R97" i="12"/>
  <c r="R93" i="12"/>
  <c r="S93" i="12" s="1"/>
  <c r="R92" i="12"/>
  <c r="S92" i="12" s="1"/>
  <c r="R91" i="12"/>
  <c r="R90" i="12"/>
  <c r="S90" i="12" s="1"/>
  <c r="R89" i="12"/>
  <c r="R88" i="12"/>
  <c r="R87" i="12"/>
  <c r="S87" i="12" s="1"/>
  <c r="R86" i="12"/>
  <c r="S86" i="12" s="1"/>
  <c r="R85" i="12"/>
  <c r="R83" i="12"/>
  <c r="R82" i="12"/>
  <c r="R81" i="12"/>
  <c r="R80" i="12"/>
  <c r="R79" i="12"/>
  <c r="R78" i="12"/>
  <c r="S78" i="12" s="1"/>
  <c r="R77" i="12"/>
  <c r="R76" i="12"/>
  <c r="R75" i="12"/>
  <c r="R74" i="12"/>
  <c r="R73" i="12"/>
  <c r="R72" i="12"/>
  <c r="R71" i="12"/>
  <c r="R70" i="12"/>
  <c r="R69" i="12"/>
  <c r="R66" i="12"/>
  <c r="S66" i="12" s="1"/>
  <c r="R65" i="12"/>
  <c r="R64" i="12"/>
  <c r="R61" i="12"/>
  <c r="R59" i="12"/>
  <c r="R58" i="12"/>
  <c r="R57" i="12"/>
  <c r="R56" i="12"/>
  <c r="R52" i="12"/>
  <c r="R51" i="12"/>
  <c r="R50" i="12"/>
  <c r="S50" i="12" s="1"/>
  <c r="R49" i="12"/>
  <c r="R48" i="12"/>
  <c r="R47" i="12"/>
  <c r="R46" i="12"/>
  <c r="R45" i="12"/>
  <c r="R40" i="12"/>
  <c r="R39" i="12"/>
  <c r="R38" i="12"/>
  <c r="R35" i="12"/>
  <c r="R34" i="12"/>
  <c r="R33" i="12"/>
  <c r="R32" i="12"/>
  <c r="R31" i="12"/>
  <c r="R30" i="12"/>
  <c r="R29" i="12"/>
  <c r="R28" i="12"/>
  <c r="R25" i="12"/>
  <c r="R24" i="12"/>
  <c r="R21" i="12"/>
  <c r="R18" i="12"/>
  <c r="R17" i="12"/>
  <c r="R16" i="12"/>
  <c r="R15" i="12"/>
  <c r="R14" i="12"/>
  <c r="S14" i="12" s="1"/>
  <c r="R13" i="12"/>
  <c r="S13" i="12" s="1"/>
  <c r="R12" i="12"/>
  <c r="R8" i="12"/>
  <c r="R7" i="12"/>
  <c r="R6" i="12"/>
  <c r="R5" i="12"/>
  <c r="T113" i="12"/>
  <c r="P108" i="12"/>
  <c r="P113" i="12" s="1"/>
  <c r="O108" i="12"/>
  <c r="O113" i="12" s="1"/>
  <c r="N108" i="12"/>
  <c r="N113" i="12" s="1"/>
  <c r="M108" i="12"/>
  <c r="M113" i="12" s="1"/>
  <c r="L108" i="12"/>
  <c r="L113" i="12" s="1"/>
  <c r="K108" i="12"/>
  <c r="K113" i="12" s="1"/>
  <c r="J108" i="12"/>
  <c r="J113" i="12" s="1"/>
  <c r="I108" i="12"/>
  <c r="I113" i="12" s="1"/>
  <c r="H108" i="12"/>
  <c r="H113" i="12" s="1"/>
  <c r="G108" i="12"/>
  <c r="G113" i="12" s="1"/>
  <c r="F108" i="12"/>
  <c r="F113" i="12" s="1"/>
  <c r="T94" i="12"/>
  <c r="T95" i="12" s="1"/>
  <c r="P94" i="12"/>
  <c r="O94" i="12"/>
  <c r="N94" i="12"/>
  <c r="M94" i="12"/>
  <c r="L94" i="12"/>
  <c r="K94" i="12"/>
  <c r="J94" i="12"/>
  <c r="I94" i="12"/>
  <c r="H94" i="12"/>
  <c r="G94" i="12"/>
  <c r="F94" i="12"/>
  <c r="P84" i="12"/>
  <c r="O84" i="12"/>
  <c r="N84" i="12"/>
  <c r="M84" i="12"/>
  <c r="L84" i="12"/>
  <c r="K84" i="12"/>
  <c r="J84" i="12"/>
  <c r="I84" i="12"/>
  <c r="H84" i="12"/>
  <c r="G84" i="12"/>
  <c r="F84" i="12"/>
  <c r="T67" i="12"/>
  <c r="P67" i="12"/>
  <c r="O67" i="12"/>
  <c r="N67" i="12"/>
  <c r="M67" i="12"/>
  <c r="L67" i="12"/>
  <c r="K67" i="12"/>
  <c r="J67" i="12"/>
  <c r="I67" i="12"/>
  <c r="H67" i="12"/>
  <c r="G67" i="12"/>
  <c r="F67" i="12"/>
  <c r="P62" i="12"/>
  <c r="O62" i="12"/>
  <c r="N62" i="12"/>
  <c r="M62" i="12"/>
  <c r="L62" i="12"/>
  <c r="K62" i="12"/>
  <c r="J62" i="12"/>
  <c r="I62" i="12"/>
  <c r="H62" i="12"/>
  <c r="G62" i="12"/>
  <c r="F62" i="12"/>
  <c r="T53" i="12"/>
  <c r="P53" i="12"/>
  <c r="O53" i="12"/>
  <c r="N53" i="12"/>
  <c r="M53" i="12"/>
  <c r="L53" i="12"/>
  <c r="K53" i="12"/>
  <c r="J53" i="12"/>
  <c r="I53" i="12"/>
  <c r="H53" i="12"/>
  <c r="G53" i="12"/>
  <c r="F53" i="12"/>
  <c r="T41" i="12"/>
  <c r="P41" i="12"/>
  <c r="O41" i="12"/>
  <c r="N41" i="12"/>
  <c r="M41" i="12"/>
  <c r="L41" i="12"/>
  <c r="K41" i="12"/>
  <c r="J41" i="12"/>
  <c r="I41" i="12"/>
  <c r="H41" i="12"/>
  <c r="G41" i="12"/>
  <c r="F41" i="12"/>
  <c r="P36" i="12"/>
  <c r="O36" i="12"/>
  <c r="N36" i="12"/>
  <c r="M36" i="12"/>
  <c r="L36" i="12"/>
  <c r="K36" i="12"/>
  <c r="J36" i="12"/>
  <c r="I36" i="12"/>
  <c r="H36" i="12"/>
  <c r="G36" i="12"/>
  <c r="F36" i="12"/>
  <c r="T26" i="12"/>
  <c r="O26" i="12"/>
  <c r="N26" i="12"/>
  <c r="M26" i="12"/>
  <c r="L26" i="12"/>
  <c r="K26" i="12"/>
  <c r="J26" i="12"/>
  <c r="I26" i="12"/>
  <c r="H26" i="12"/>
  <c r="G26" i="12"/>
  <c r="F26" i="12"/>
  <c r="T22" i="12"/>
  <c r="O22" i="12"/>
  <c r="N22" i="12"/>
  <c r="M22" i="12"/>
  <c r="L22" i="12"/>
  <c r="K22" i="12"/>
  <c r="J22" i="12"/>
  <c r="I22" i="12"/>
  <c r="H22" i="12"/>
  <c r="G22" i="12"/>
  <c r="F22" i="12"/>
  <c r="R22" i="12"/>
  <c r="T19" i="12"/>
  <c r="P19" i="12"/>
  <c r="O19" i="12"/>
  <c r="N19" i="12"/>
  <c r="M19" i="12"/>
  <c r="L19" i="12"/>
  <c r="K19" i="12"/>
  <c r="J19" i="12"/>
  <c r="I19" i="12"/>
  <c r="H19" i="12"/>
  <c r="G19" i="12"/>
  <c r="F19" i="12"/>
  <c r="P9" i="12"/>
  <c r="O9" i="12"/>
  <c r="N9" i="12"/>
  <c r="M9" i="12"/>
  <c r="L9" i="12"/>
  <c r="K9" i="12"/>
  <c r="J9" i="12"/>
  <c r="I9" i="12"/>
  <c r="H9" i="12"/>
  <c r="G9" i="12"/>
  <c r="F9" i="12"/>
  <c r="F41" i="15" l="1"/>
  <c r="R52" i="13"/>
  <c r="J41" i="15"/>
  <c r="F111" i="15"/>
  <c r="P41" i="13"/>
  <c r="I41" i="15"/>
  <c r="K111" i="15"/>
  <c r="K41" i="15"/>
  <c r="K112" i="15" s="1"/>
  <c r="N41" i="15"/>
  <c r="N112" i="15" s="1"/>
  <c r="S92" i="15"/>
  <c r="M41" i="15"/>
  <c r="O41" i="15"/>
  <c r="M111" i="15"/>
  <c r="L41" i="15"/>
  <c r="J95" i="12"/>
  <c r="J114" i="12" s="1"/>
  <c r="P41" i="15"/>
  <c r="P112" i="15" s="1"/>
  <c r="Q41" i="15"/>
  <c r="Q112" i="15" s="1"/>
  <c r="T41" i="15"/>
  <c r="T112" i="15" s="1"/>
  <c r="L93" i="15"/>
  <c r="L111" i="15" s="1"/>
  <c r="L112" i="15" s="1"/>
  <c r="H41" i="15"/>
  <c r="H112" i="15" s="1"/>
  <c r="M93" i="15"/>
  <c r="R65" i="15"/>
  <c r="S65" i="15" s="1"/>
  <c r="O93" i="15"/>
  <c r="S26" i="15"/>
  <c r="Q111" i="15"/>
  <c r="P93" i="15"/>
  <c r="P111" i="15" s="1"/>
  <c r="R116" i="19"/>
  <c r="R118" i="19" s="1"/>
  <c r="R114" i="18"/>
  <c r="R116" i="18" s="1"/>
  <c r="S95" i="17"/>
  <c r="R113" i="17"/>
  <c r="S113" i="17" s="1"/>
  <c r="S42" i="17"/>
  <c r="F114" i="16"/>
  <c r="L114" i="16"/>
  <c r="H114" i="16"/>
  <c r="G114" i="16"/>
  <c r="G116" i="16" s="1"/>
  <c r="M114" i="16"/>
  <c r="T114" i="16"/>
  <c r="J114" i="16"/>
  <c r="P114" i="16"/>
  <c r="Q114" i="16"/>
  <c r="K114" i="16"/>
  <c r="R95" i="16"/>
  <c r="S95" i="16" s="1"/>
  <c r="I114" i="16"/>
  <c r="N114" i="16"/>
  <c r="O114" i="16"/>
  <c r="R42" i="16"/>
  <c r="R106" i="15"/>
  <c r="R110" i="15" s="1"/>
  <c r="S110" i="15" s="1"/>
  <c r="S88" i="15"/>
  <c r="G111" i="15"/>
  <c r="R52" i="15"/>
  <c r="S52" i="15" s="1"/>
  <c r="R40" i="15"/>
  <c r="S40" i="15" s="1"/>
  <c r="R36" i="15"/>
  <c r="G41" i="15"/>
  <c r="R9" i="15"/>
  <c r="S9" i="15" s="1"/>
  <c r="F112" i="15"/>
  <c r="J111" i="15"/>
  <c r="J112" i="15" s="1"/>
  <c r="O112" i="15"/>
  <c r="R93" i="15"/>
  <c r="S93" i="15" s="1"/>
  <c r="S82" i="15"/>
  <c r="N111" i="15"/>
  <c r="O111" i="15"/>
  <c r="H111" i="15"/>
  <c r="I111" i="15"/>
  <c r="I112" i="15" s="1"/>
  <c r="S95" i="15"/>
  <c r="R19" i="15"/>
  <c r="S19" i="15" s="1"/>
  <c r="F93" i="13"/>
  <c r="F111" i="13" s="1"/>
  <c r="R40" i="13"/>
  <c r="L41" i="13"/>
  <c r="R36" i="13"/>
  <c r="M41" i="13"/>
  <c r="L93" i="13"/>
  <c r="L111" i="13" s="1"/>
  <c r="M93" i="13"/>
  <c r="M111" i="13" s="1"/>
  <c r="K41" i="13"/>
  <c r="O41" i="13"/>
  <c r="O93" i="13"/>
  <c r="R19" i="13"/>
  <c r="Q41" i="13"/>
  <c r="P93" i="13"/>
  <c r="P111" i="13" s="1"/>
  <c r="G41" i="13"/>
  <c r="R9" i="13"/>
  <c r="S9" i="13" s="1"/>
  <c r="I41" i="13"/>
  <c r="H41" i="13"/>
  <c r="R26" i="13"/>
  <c r="S26" i="13" s="1"/>
  <c r="J41" i="13"/>
  <c r="I93" i="13"/>
  <c r="I111" i="13" s="1"/>
  <c r="R65" i="13"/>
  <c r="S65" i="13" s="1"/>
  <c r="K111" i="13"/>
  <c r="R106" i="13"/>
  <c r="R110" i="13" s="1"/>
  <c r="S110" i="13" s="1"/>
  <c r="T41" i="13"/>
  <c r="T111" i="13"/>
  <c r="G111" i="13"/>
  <c r="S40" i="13"/>
  <c r="N111" i="13"/>
  <c r="O111" i="13"/>
  <c r="Q111" i="13"/>
  <c r="R60" i="13"/>
  <c r="H111" i="13"/>
  <c r="J111" i="13"/>
  <c r="S52" i="13"/>
  <c r="F41" i="13"/>
  <c r="S19" i="13"/>
  <c r="S82" i="13"/>
  <c r="S95" i="13"/>
  <c r="R92" i="13"/>
  <c r="S92" i="13" s="1"/>
  <c r="P95" i="12"/>
  <c r="P114" i="12" s="1"/>
  <c r="I95" i="12"/>
  <c r="I114" i="12" s="1"/>
  <c r="R84" i="12"/>
  <c r="S84" i="12" s="1"/>
  <c r="R26" i="12"/>
  <c r="S26" i="12" s="1"/>
  <c r="N95" i="12"/>
  <c r="N114" i="12" s="1"/>
  <c r="Q95" i="12"/>
  <c r="Q114" i="12" s="1"/>
  <c r="K95" i="12"/>
  <c r="K114" i="12" s="1"/>
  <c r="N42" i="12"/>
  <c r="T42" i="12"/>
  <c r="O95" i="12"/>
  <c r="O114" i="12" s="1"/>
  <c r="R67" i="12"/>
  <c r="S67" i="12" s="1"/>
  <c r="G42" i="12"/>
  <c r="F95" i="12"/>
  <c r="F114" i="12" s="1"/>
  <c r="H95" i="12"/>
  <c r="H114" i="12" s="1"/>
  <c r="K42" i="12"/>
  <c r="L42" i="12"/>
  <c r="L95" i="12"/>
  <c r="L114" i="12" s="1"/>
  <c r="L115" i="12" s="1"/>
  <c r="M95" i="12"/>
  <c r="M114" i="12" s="1"/>
  <c r="R108" i="12"/>
  <c r="R113" i="12" s="1"/>
  <c r="S113" i="12" s="1"/>
  <c r="Q42" i="12"/>
  <c r="M42" i="12"/>
  <c r="O42" i="12"/>
  <c r="F42" i="12"/>
  <c r="R41" i="12"/>
  <c r="S41" i="12" s="1"/>
  <c r="P42" i="12"/>
  <c r="J42" i="12"/>
  <c r="R94" i="12"/>
  <c r="S94" i="12" s="1"/>
  <c r="R62" i="12"/>
  <c r="G95" i="12"/>
  <c r="G114" i="12" s="1"/>
  <c r="R9" i="12"/>
  <c r="H42" i="12"/>
  <c r="R36" i="12"/>
  <c r="I42" i="12"/>
  <c r="R53" i="12"/>
  <c r="R19" i="12"/>
  <c r="S19" i="12" s="1"/>
  <c r="T114" i="12"/>
  <c r="T115" i="12" s="1"/>
  <c r="S97" i="12"/>
  <c r="M112" i="15" l="1"/>
  <c r="N115" i="12"/>
  <c r="R114" i="17"/>
  <c r="R113" i="16"/>
  <c r="S113" i="16" s="1"/>
  <c r="S42" i="16"/>
  <c r="G112" i="15"/>
  <c r="R41" i="15"/>
  <c r="S41" i="15" s="1"/>
  <c r="R111" i="15"/>
  <c r="S111" i="15" s="1"/>
  <c r="R41" i="13"/>
  <c r="S41" i="13" s="1"/>
  <c r="J112" i="13"/>
  <c r="K112" i="13"/>
  <c r="T112" i="13"/>
  <c r="I112" i="13"/>
  <c r="H112" i="13"/>
  <c r="L112" i="13"/>
  <c r="M112" i="13"/>
  <c r="O112" i="13"/>
  <c r="N112" i="13"/>
  <c r="P112" i="13"/>
  <c r="F112" i="13"/>
  <c r="G112" i="13"/>
  <c r="Q112" i="13"/>
  <c r="R93" i="13"/>
  <c r="K115" i="12"/>
  <c r="M115" i="12"/>
  <c r="F115" i="12"/>
  <c r="Q115" i="12"/>
  <c r="H115" i="12"/>
  <c r="G115" i="12"/>
  <c r="O115" i="12"/>
  <c r="J115" i="12"/>
  <c r="P115" i="12"/>
  <c r="I115" i="12"/>
  <c r="R95" i="12"/>
  <c r="S95" i="12" s="1"/>
  <c r="S53" i="12"/>
  <c r="R42" i="12"/>
  <c r="S9" i="12"/>
  <c r="R114" i="16" l="1"/>
  <c r="R112" i="15"/>
  <c r="S93" i="13"/>
  <c r="R111" i="13"/>
  <c r="R114" i="12"/>
  <c r="S114" i="12" s="1"/>
  <c r="S42" i="12"/>
  <c r="S111" i="13" l="1"/>
  <c r="R112" i="13"/>
  <c r="R115" i="12"/>
</calcChain>
</file>

<file path=xl/sharedStrings.xml><?xml version="1.0" encoding="utf-8"?>
<sst xmlns="http://schemas.openxmlformats.org/spreadsheetml/2006/main" count="1162" uniqueCount="190">
  <si>
    <t>Jan 22</t>
  </si>
  <si>
    <t>% of Budget</t>
  </si>
  <si>
    <t>Feb 22</t>
  </si>
  <si>
    <t>Annual Budget</t>
  </si>
  <si>
    <t>Ordinary Income/Expense</t>
  </si>
  <si>
    <t>Income</t>
  </si>
  <si>
    <t>43400 · Direct Public Support</t>
  </si>
  <si>
    <t>43410 · Business &amp; Corporate</t>
  </si>
  <si>
    <t>43450 · Private &amp; Individual</t>
  </si>
  <si>
    <t>Total 43400 · Direct Public Support</t>
  </si>
  <si>
    <t>44500 · Grant Funds Income</t>
  </si>
  <si>
    <t>44510 · BHAP Grant Funds</t>
  </si>
  <si>
    <t>44520 · ESG Grant Funds</t>
  </si>
  <si>
    <t>Total 44500 · Grant Funds Income</t>
  </si>
  <si>
    <t>44800 · Indirect Public Support</t>
  </si>
  <si>
    <t>44815 · Pick.Click.Give</t>
  </si>
  <si>
    <t>Total 44800 · Indirect Public Support</t>
  </si>
  <si>
    <t>45000 · Investments</t>
  </si>
  <si>
    <t>45030 · Interest-Savings, Short-term CD</t>
  </si>
  <si>
    <t>45000 · Investments - Other</t>
  </si>
  <si>
    <t>Total 45000 · Investments</t>
  </si>
  <si>
    <t>46400 · Other Types of Income</t>
  </si>
  <si>
    <t>46435 · Interest Income</t>
  </si>
  <si>
    <t>46450 · OCS Child Reimbursement</t>
  </si>
  <si>
    <t>46400 · Other Types of Income - Other</t>
  </si>
  <si>
    <t>Total 46400 · Other Types of Income</t>
  </si>
  <si>
    <t>47200 · Counseling Income</t>
  </si>
  <si>
    <t>47220 · Client Payments (via Square)</t>
  </si>
  <si>
    <t>47240 · Insurance Payments</t>
  </si>
  <si>
    <t>47200 · Counseling Income - Other</t>
  </si>
  <si>
    <t>Total 47200 · Counseling Income</t>
  </si>
  <si>
    <t>Total Income</t>
  </si>
  <si>
    <t>Expense</t>
  </si>
  <si>
    <t>62100 · Contract Services</t>
  </si>
  <si>
    <t>62110 · Accounting / CPA Fees</t>
  </si>
  <si>
    <t>62100 · Contract Services - Other</t>
  </si>
  <si>
    <t>Total 62100 · Contract Services</t>
  </si>
  <si>
    <t>64000 · Insurance</t>
  </si>
  <si>
    <t>65130 · Property Insurance</t>
  </si>
  <si>
    <t>65140 · Workman's Comp. Insurance</t>
  </si>
  <si>
    <t>Total 64000 · Insurance</t>
  </si>
  <si>
    <t>65000 · Operations</t>
  </si>
  <si>
    <t>65001 · Advertising</t>
  </si>
  <si>
    <t>65003 · Banking &amp; Finance Charges</t>
  </si>
  <si>
    <t>65005 · Bottled Water Services</t>
  </si>
  <si>
    <t>65007 · Counseling Refunds</t>
  </si>
  <si>
    <t>65010 · Dues &amp; Subscriptions</t>
  </si>
  <si>
    <t>65013 · Fire Inspections &amp; Extinquisher</t>
  </si>
  <si>
    <t>65015 · Licenses &amp; Registrations</t>
  </si>
  <si>
    <t>65020 · Postage, Mailing Service</t>
  </si>
  <si>
    <t>65030 · Printing and Copying</t>
  </si>
  <si>
    <t>65035 · Repairs &amp; Maintenance</t>
  </si>
  <si>
    <t>65038 · Snowplowing</t>
  </si>
  <si>
    <t>65040 · Supplies</t>
  </si>
  <si>
    <t>65050 · Taxes - Property</t>
  </si>
  <si>
    <t>65055 · Taxi Services</t>
  </si>
  <si>
    <t>65060 · Telephone &amp; Internet</t>
  </si>
  <si>
    <t>65065 · Training &amp; Education</t>
  </si>
  <si>
    <t>65070 · Utilities</t>
  </si>
  <si>
    <t>65075 · Electric</t>
  </si>
  <si>
    <t>65080 · Garbage</t>
  </si>
  <si>
    <t>65085 · Heating Fuel</t>
  </si>
  <si>
    <t>65090 · Water &amp; Sewer</t>
  </si>
  <si>
    <t>Total 65070 · Utilities</t>
  </si>
  <si>
    <t>Total 65000 · Operations</t>
  </si>
  <si>
    <t>66000 · Payroll Expenses</t>
  </si>
  <si>
    <t>66050 · Background Check / Fingerprints</t>
  </si>
  <si>
    <t>66100 · Federal Tax Expense</t>
  </si>
  <si>
    <t>66150 · FUTA</t>
  </si>
  <si>
    <t>66200 · State Unemployement Tax</t>
  </si>
  <si>
    <t>66300 · Wages</t>
  </si>
  <si>
    <t>66370 · Overtime Wages</t>
  </si>
  <si>
    <t>66375 · Hourly Wages</t>
  </si>
  <si>
    <t>Total 66300 · Wages</t>
  </si>
  <si>
    <t>66350 · Salary</t>
  </si>
  <si>
    <t>66360 · Commissions</t>
  </si>
  <si>
    <t>66385 · Paid Time Off (PTO)</t>
  </si>
  <si>
    <t>Total 66000 · Payroll Expenses</t>
  </si>
  <si>
    <t>Total Expense</t>
  </si>
  <si>
    <t>Year-To-Date</t>
  </si>
  <si>
    <t>65045 - Groceries &amp; Misc. for The Door</t>
  </si>
  <si>
    <t>65046 - Office Supplies</t>
  </si>
  <si>
    <t>Total 65040 - Supplies</t>
  </si>
  <si>
    <t xml:space="preserve"> Mar 22</t>
  </si>
  <si>
    <t>65037 -  Shelter Activities</t>
  </si>
  <si>
    <t>46440 - Refunds &amp; Reimbursements</t>
  </si>
  <si>
    <t>65120 -  Liability &amp; Fraud</t>
  </si>
  <si>
    <t>44501 - Grant Funds - Designated</t>
  </si>
  <si>
    <t>44550 -  Grant Funds - Undesignated</t>
  </si>
  <si>
    <t>44560 - Alyeska Grant Funds</t>
  </si>
  <si>
    <t>44570 - GVEA Good Cents Funds</t>
  </si>
  <si>
    <t xml:space="preserve"> Apr 22</t>
  </si>
  <si>
    <t>66395 - Fitness Reimbursement</t>
  </si>
  <si>
    <t>46445 - Tax Refund Income</t>
  </si>
  <si>
    <t>66060 - Employee Appreciation</t>
  </si>
  <si>
    <t>46430 - Fundraiser Events</t>
  </si>
  <si>
    <t xml:space="preserve"> May 22</t>
  </si>
  <si>
    <t xml:space="preserve"> Jun 22</t>
  </si>
  <si>
    <t>43460 · Church</t>
  </si>
  <si>
    <t>43470 - Schools</t>
  </si>
  <si>
    <t>62800 - Facilities &amp; Equipment</t>
  </si>
  <si>
    <t>62805 - Appliances</t>
  </si>
  <si>
    <t>66070 - Employee Health Benefit</t>
  </si>
  <si>
    <t xml:space="preserve"> Jul 22</t>
  </si>
  <si>
    <t>66170 - Payroll Processing</t>
  </si>
  <si>
    <t>62500 - Counseling Expenses</t>
  </si>
  <si>
    <t>62500 &amp; 62800 Total Counseling &amp; Facilities</t>
  </si>
  <si>
    <t>Accountant Notes:</t>
  </si>
  <si>
    <t>Net  Income</t>
  </si>
  <si>
    <t>We have not yet received the AK Mental Health Funds. Expected advance amount is $20,000; This grant may be returned.</t>
  </si>
  <si>
    <t>We have not yet received the FY-23 BHAP Funds; Expected monthly amount is $15,793.</t>
  </si>
  <si>
    <t xml:space="preserve"> Aug 22</t>
  </si>
  <si>
    <t xml:space="preserve"> Sep 22</t>
  </si>
  <si>
    <t>44530 - The Alaska Community Foundation</t>
  </si>
  <si>
    <t>62515 - Counselor Training &amp; Education</t>
  </si>
  <si>
    <t>62900 - Technology &amp; Computers</t>
  </si>
  <si>
    <t xml:space="preserve"> Sep-22</t>
  </si>
  <si>
    <t>We have not yet received the FY-23 AHFC-ESG Funds; Expected monthly amount is at least $5,000 per month.</t>
  </si>
  <si>
    <t>We have not yet received any AHFC-ESG FY-23 Funds; Expected monthly amount is at least $5,000 per month.</t>
  </si>
  <si>
    <t xml:space="preserve"> Oct 22</t>
  </si>
  <si>
    <t>44505 - AK Mental Health Trust</t>
  </si>
  <si>
    <t>62512 - Computer Software</t>
  </si>
  <si>
    <t xml:space="preserve">Expected Income:  AHFC-ESG FY-23 Funds ( $5,000 monthly July-October) </t>
  </si>
  <si>
    <t xml:space="preserve"> Oct-22</t>
  </si>
  <si>
    <t>46436 - Realized Gain / Loss</t>
  </si>
  <si>
    <t>46455 - Unrealized Gain / Loss</t>
  </si>
  <si>
    <t>Non-ordinary Income Received: $50k transfer from AK Foundation (shows on Statement of Financial Position as decrease to Acct# 14100, and increase to Acct# 10100).</t>
  </si>
  <si>
    <t xml:space="preserve">Non-ordinary income of $20k donation; Expected Income:  AHFC-ESG FY-23 Funds ( $5,000 monthly) and $25k from AK Mental Health Trust </t>
  </si>
  <si>
    <t>September was revised 11/09/22 to include the September quarterly reconciliation of The Alaska Community Foundation Funds.</t>
  </si>
  <si>
    <t xml:space="preserve"> Nov 22</t>
  </si>
  <si>
    <t xml:space="preserve"> Nov-22</t>
  </si>
  <si>
    <t>We have not yet received any AHFC-ESG FY-23 Funds; Expected monthly amount is at least $5,000 per month beginning July 2022.</t>
  </si>
  <si>
    <t>62116 - Consulting Services</t>
  </si>
  <si>
    <t>62120 - Forensic Services</t>
  </si>
  <si>
    <t>62125 - Waste Management Services</t>
  </si>
  <si>
    <t>62130 - Printer / Copier Services</t>
  </si>
  <si>
    <t>62150 · Billing Services</t>
  </si>
  <si>
    <t>62160 - Shredding Services</t>
  </si>
  <si>
    <t xml:space="preserve"> Dec 22</t>
  </si>
  <si>
    <t>62840 - Equip. Rental &amp; Maintenance</t>
  </si>
  <si>
    <t>66055 - DEC Food Workers</t>
  </si>
  <si>
    <t>62500 - Counseling Expense - Other</t>
  </si>
  <si>
    <t xml:space="preserve"> Dec-22</t>
  </si>
  <si>
    <t>Banking Fees #65003 increased by $5,000.13 due to cyberhack withdrawls; Refunds #46440 shows that $2,000.16 was recovered in December.</t>
  </si>
  <si>
    <t xml:space="preserve"> Jan 23</t>
  </si>
  <si>
    <t>A larger than normal insurance payment was required.</t>
  </si>
  <si>
    <t>ESG Grant Funds of $46,084.43 are expected in February.</t>
  </si>
  <si>
    <t>January</t>
  </si>
  <si>
    <t>February</t>
  </si>
  <si>
    <t>ESG Grant Funds of $46,084.43 were received.</t>
  </si>
  <si>
    <t>47250 - Biblical Counseling</t>
  </si>
  <si>
    <t>March</t>
  </si>
  <si>
    <t>Account #65060 (Electric) increased due to a mix-up with GCI of billing &amp; payments. Two months were paid in March</t>
  </si>
  <si>
    <t>Account #65003 (Banking Charges) increased due withdrawls from a second cyberhacking; Full reimbursement was made by AK USA 03/24/2023 (see Account #46440).</t>
  </si>
  <si>
    <t>62119 - Engineering Services</t>
  </si>
  <si>
    <t>Adjusted Net Income</t>
  </si>
  <si>
    <t>Donation income decreased; Payroll expenses increased with new hires and pay raises.</t>
  </si>
  <si>
    <t>Expected Income $236,856: $70,000+ from billing, $66,000 grant funds; $100,000 reimbursement</t>
  </si>
  <si>
    <t xml:space="preserve">Amount transferred from KCC Savings </t>
  </si>
  <si>
    <t>The amount of $46.343.75 was transferred from KCC Savings (Building Project) to cover the Contract Engineering expense (Account# 62119)</t>
  </si>
  <si>
    <t>Account #65060 (Telephone) increased due to a mix-up with GCI of billing &amp; payments. Two months were paid in March</t>
  </si>
  <si>
    <t>62125 - Waste Disposal Services</t>
  </si>
  <si>
    <t>April</t>
  </si>
  <si>
    <t>Client Insurance payments increased (Account #47240) due to flow of payments from GHAP again.</t>
  </si>
  <si>
    <t>Account #65003 (Banking Charges) increased due withdrawls from a second cyberhacking; Full reimbursement made by AK USA 03/24/2023 (see Account #46440).</t>
  </si>
  <si>
    <t>A check in the amount of $5,000 was received (in May) from the Alaska Court System as the first restitution payment; The remaining balance was "written-off" per Board decision.</t>
  </si>
  <si>
    <t>46443 - Restitution</t>
  </si>
  <si>
    <t>66900 - Reconcilliation Adjustment</t>
  </si>
  <si>
    <t>May</t>
  </si>
  <si>
    <t>Amount transferred from AK Foundation Funds</t>
  </si>
  <si>
    <t>January through April updated to include postings received later (STRIPE donations, Grocery receipts, AK Foundation deposits &amp; fees, Utilities)</t>
  </si>
  <si>
    <t>Feb 23</t>
  </si>
  <si>
    <t>Mar 23</t>
  </si>
  <si>
    <t>Jan 23</t>
  </si>
  <si>
    <t>Apr 23</t>
  </si>
  <si>
    <t>May 23</t>
  </si>
  <si>
    <t>Jun 23</t>
  </si>
  <si>
    <t>Jul 23</t>
  </si>
  <si>
    <t>Aug 23</t>
  </si>
  <si>
    <t>Sept 23</t>
  </si>
  <si>
    <t>Oct 23</t>
  </si>
  <si>
    <t>Nov 23</t>
  </si>
  <si>
    <t>Dec 23</t>
  </si>
  <si>
    <t>47260 - OCS Counseling</t>
  </si>
  <si>
    <t>65003 · Banking &amp; Square Charges</t>
  </si>
  <si>
    <t>66100 · Social Security &amp; Medicare Taxes</t>
  </si>
  <si>
    <t>June</t>
  </si>
  <si>
    <t>Amounts updated per postings made since prior Financial Reports</t>
  </si>
  <si>
    <t>July</t>
  </si>
  <si>
    <t>Workers compensation expense adjusted.  Moved payments to clear liability on the balance sheet to avoid duplicate expenses.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</si>
</sst>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323232"/>
      <name val="Arial"/>
      <family val="2"/>
    </font>
    <font>
      <b/>
      <i/>
      <sz val="12"/>
      <color rgb="FF323232"/>
      <name val="Arial"/>
      <family val="2"/>
    </font>
    <font>
      <b/>
      <i/>
      <sz val="12"/>
      <color theme="1"/>
      <name val="Calibri"/>
      <family val="2"/>
      <scheme val="minor"/>
    </font>
    <font>
      <b/>
      <sz val="10"/>
      <color rgb="FF323232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0" fontId="1" fillId="0" borderId="0" xfId="0" applyNumberFormat="1" applyFont="1"/>
    <xf numFmtId="164" fontId="1" fillId="0" borderId="0" xfId="0" applyNumberFormat="1" applyFo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49" fontId="2" fillId="0" borderId="0" xfId="0" applyNumberFormat="1" applyFont="1"/>
    <xf numFmtId="164" fontId="2" fillId="0" borderId="0" xfId="0" applyNumberFormat="1" applyFont="1"/>
    <xf numFmtId="10" fontId="2" fillId="0" borderId="0" xfId="0" applyNumberFormat="1" applyFont="1"/>
    <xf numFmtId="164" fontId="2" fillId="0" borderId="1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2" xfId="0" applyNumberFormat="1" applyFont="1" applyBorder="1"/>
    <xf numFmtId="0" fontId="2" fillId="0" borderId="0" xfId="0" applyFont="1"/>
    <xf numFmtId="0" fontId="3" fillId="0" borderId="0" xfId="0" applyFont="1" applyAlignment="1">
      <alignment horizontal="right" indent="1"/>
    </xf>
    <xf numFmtId="164" fontId="4" fillId="0" borderId="0" xfId="0" applyNumberFormat="1" applyFont="1"/>
    <xf numFmtId="17" fontId="3" fillId="0" borderId="0" xfId="0" applyNumberFormat="1" applyFont="1"/>
    <xf numFmtId="16" fontId="3" fillId="0" borderId="0" xfId="0" applyNumberFormat="1" applyFont="1" applyAlignment="1">
      <alignment horizontal="right"/>
    </xf>
    <xf numFmtId="17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1" fillId="0" borderId="5" xfId="0" applyNumberFormat="1" applyFont="1" applyBorder="1"/>
    <xf numFmtId="0" fontId="2" fillId="0" borderId="0" xfId="0" applyFont="1" applyAlignment="1">
      <alignment horizontal="right"/>
    </xf>
    <xf numFmtId="164" fontId="2" fillId="0" borderId="0" xfId="0" quotePrefix="1" applyNumberFormat="1" applyFont="1" applyAlignment="1">
      <alignment horizontal="center"/>
    </xf>
    <xf numFmtId="16" fontId="2" fillId="0" borderId="0" xfId="0" quotePrefix="1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AD542D9-1F37-436D-8B33-44B9545BA04E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5C5344B-D657-43FE-8CCA-79BDB7931249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2CECBA04-EA93-4603-8E0F-BBCCA694638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7F609C25-F81D-4491-918E-B437A65B1DD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C7CA149-163F-4AC0-8A78-89C190393F26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3B0E74F-61F7-4473-89AE-FC192FB9D931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EF115AE6-9572-49D2-A010-78E4B7D083F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33104EF0-271D-41D6-ACCA-3AABC5A5ADE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2BE2F31-8BE4-4BC2-A19A-3792CF458AFE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7DB427E-3F3A-4B28-A953-A306682BBFE5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8E1E9D3F-BDAC-41EF-A76D-4DC7F54D648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77161924-F390-4FA3-9539-F3FF02A1CBE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A26E0DC-B1E3-4F08-8371-6AEFF2EFB750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2429CD0-D357-4AE1-AAD0-334C691C45BF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6AD680A6-FAD5-46A1-A2F1-1DDA3858E55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A52D8BFA-CBCC-45FD-8032-FE5CF0AC167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E3189A9-BC5C-4E8F-ABCB-65093455BAA5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86152B0-F803-45F1-9782-7FC15CA83D8D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DCEB5B23-BC86-4C7B-9718-9795F639DFF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36D13093-FCBE-4C09-AE83-75C77A6638E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EB1F8F2-0910-424B-99EB-17FD29988F8B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49771E7-9A7B-462E-B339-D1E0EDF6CB75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BF1E3C7D-389E-4708-B6D1-B32025EE07F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A8D3C0E3-4574-40C9-8EB1-A037E94F91B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A616CE7-DD0E-40DE-97C9-C71E90CACA13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94391F7-F2F5-4E76-8888-D12A84D5006C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42A28A93-5A8E-4212-8223-CBE6A1E927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CC5C6DCC-CFF4-444A-A985-6C6027AE4AE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E11303D-9D11-4529-9BB5-898D94C48A10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3BA513F-1AFF-48D0-854A-479B731A635C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7BFFC9DE-707E-4F26-88F3-56BE76BBB1E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C95700B0-018D-4B00-AE30-F4A8F6327CF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31D66-7DEB-4937-B0A4-841138662F79}">
  <sheetPr>
    <pageSetUpPr fitToPage="1"/>
  </sheetPr>
  <dimension ref="A1:T132"/>
  <sheetViews>
    <sheetView tabSelected="1" zoomScaleNormal="100" workbookViewId="0">
      <pane xSplit="5" ySplit="1" topLeftCell="F2" activePane="bottomRight" state="frozen"/>
      <selection activeCell="A2" sqref="A2"/>
      <selection pane="topRight" activeCell="G2" sqref="G2"/>
      <selection pane="bottomLeft" activeCell="A3" sqref="A3"/>
      <selection pane="bottomRight" activeCell="T52" sqref="T52"/>
    </sheetView>
  </sheetViews>
  <sheetFormatPr defaultColWidth="8.8984375" defaultRowHeight="15.6" x14ac:dyDescent="0.3"/>
  <cols>
    <col min="1" max="4" width="3" style="18" customWidth="1"/>
    <col min="5" max="5" width="32.8984375" style="18" bestFit="1" customWidth="1"/>
    <col min="6" max="6" width="11.69921875" style="4" customWidth="1"/>
    <col min="7" max="7" width="12.19921875" style="4" customWidth="1"/>
    <col min="8" max="8" width="11.69921875" style="4" customWidth="1"/>
    <col min="9" max="9" width="12.19921875" style="4" customWidth="1"/>
    <col min="10" max="10" width="11.69921875" style="4" customWidth="1"/>
    <col min="11" max="11" width="11.69921875" style="4" bestFit="1" customWidth="1"/>
    <col min="12" max="12" width="11.69921875" style="4" customWidth="1"/>
    <col min="13" max="17" width="11.69921875" style="4" hidden="1" customWidth="1"/>
    <col min="18" max="18" width="13.3984375" style="4" customWidth="1"/>
    <col min="19" max="19" width="9.19921875" style="3" bestFit="1" customWidth="1"/>
    <col min="20" max="20" width="13.59765625" style="4" bestFit="1" customWidth="1"/>
    <col min="21" max="16384" width="8.8984375" style="1"/>
  </cols>
  <sheetData>
    <row r="1" spans="1:20" s="2" customFormat="1" ht="31.2" x14ac:dyDescent="0.3">
      <c r="A1" s="5"/>
      <c r="B1" s="5"/>
      <c r="C1" s="5"/>
      <c r="D1" s="5"/>
      <c r="E1" s="5"/>
      <c r="F1" s="27" t="s">
        <v>173</v>
      </c>
      <c r="G1" s="27" t="s">
        <v>171</v>
      </c>
      <c r="H1" s="27" t="s">
        <v>172</v>
      </c>
      <c r="I1" s="27" t="s">
        <v>174</v>
      </c>
      <c r="J1" s="27" t="s">
        <v>175</v>
      </c>
      <c r="K1" s="27" t="s">
        <v>176</v>
      </c>
      <c r="L1" s="27" t="s">
        <v>177</v>
      </c>
      <c r="M1" s="27" t="s">
        <v>178</v>
      </c>
      <c r="N1" s="27" t="s">
        <v>179</v>
      </c>
      <c r="O1" s="27" t="s">
        <v>180</v>
      </c>
      <c r="P1" s="28" t="s">
        <v>181</v>
      </c>
      <c r="Q1" s="28" t="s">
        <v>182</v>
      </c>
      <c r="R1" s="6" t="s">
        <v>79</v>
      </c>
      <c r="S1" s="9" t="s">
        <v>1</v>
      </c>
      <c r="T1" s="10" t="s">
        <v>3</v>
      </c>
    </row>
    <row r="2" spans="1:20" x14ac:dyDescent="0.3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3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3">
      <c r="A4" s="11"/>
      <c r="B4" s="11"/>
      <c r="C4" s="11" t="s">
        <v>6</v>
      </c>
      <c r="D4" s="11"/>
      <c r="E4" s="11"/>
      <c r="F4" s="12">
        <v>13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>
        <f>SUM(F4:Q4)</f>
        <v>13</v>
      </c>
      <c r="S4" s="13"/>
      <c r="T4" s="12"/>
    </row>
    <row r="5" spans="1:20" x14ac:dyDescent="0.3">
      <c r="A5" s="11"/>
      <c r="B5" s="11"/>
      <c r="C5" s="11"/>
      <c r="D5" s="11" t="s">
        <v>7</v>
      </c>
      <c r="E5" s="11"/>
      <c r="F5" s="12">
        <v>3553.86</v>
      </c>
      <c r="G5" s="12">
        <v>7663.34</v>
      </c>
      <c r="H5" s="12">
        <v>100</v>
      </c>
      <c r="I5" s="12">
        <v>5646.75</v>
      </c>
      <c r="J5" s="12">
        <v>354.09</v>
      </c>
      <c r="K5" s="12">
        <v>782.1</v>
      </c>
      <c r="L5" s="12"/>
      <c r="M5" s="12"/>
      <c r="N5" s="12"/>
      <c r="O5" s="12"/>
      <c r="P5" s="12"/>
      <c r="Q5" s="12"/>
      <c r="R5" s="12">
        <f>SUM(F5:Q5)</f>
        <v>18100.14</v>
      </c>
      <c r="S5" s="13"/>
      <c r="T5" s="12"/>
    </row>
    <row r="6" spans="1:20" x14ac:dyDescent="0.3">
      <c r="A6" s="11"/>
      <c r="B6" s="11"/>
      <c r="C6" s="11"/>
      <c r="D6" s="11" t="s">
        <v>8</v>
      </c>
      <c r="E6" s="11"/>
      <c r="F6" s="12">
        <v>2611.52</v>
      </c>
      <c r="G6" s="12">
        <v>2188.0100000000002</v>
      </c>
      <c r="H6" s="12">
        <v>3951.09</v>
      </c>
      <c r="I6" s="12">
        <v>6080.18</v>
      </c>
      <c r="J6" s="12">
        <v>7644.74</v>
      </c>
      <c r="K6" s="12">
        <v>3291.79</v>
      </c>
      <c r="L6" s="12">
        <v>9411.98</v>
      </c>
      <c r="M6" s="12"/>
      <c r="N6" s="12"/>
      <c r="O6" s="12"/>
      <c r="P6" s="12"/>
      <c r="Q6" s="12"/>
      <c r="R6" s="12">
        <f>SUM(F6:Q6)</f>
        <v>35179.31</v>
      </c>
      <c r="S6" s="13"/>
      <c r="T6" s="12"/>
    </row>
    <row r="7" spans="1:20" x14ac:dyDescent="0.3">
      <c r="A7" s="11"/>
      <c r="B7" s="11"/>
      <c r="C7" s="11"/>
      <c r="D7" s="11" t="s">
        <v>98</v>
      </c>
      <c r="E7" s="11"/>
      <c r="F7" s="12">
        <v>500</v>
      </c>
      <c r="G7" s="12">
        <v>767</v>
      </c>
      <c r="H7" s="12"/>
      <c r="I7" s="12">
        <v>1168.54</v>
      </c>
      <c r="J7" s="12">
        <v>564.5</v>
      </c>
      <c r="K7" s="12">
        <v>500</v>
      </c>
      <c r="L7" s="12">
        <v>1042.72</v>
      </c>
      <c r="M7" s="12"/>
      <c r="N7" s="12"/>
      <c r="O7" s="12"/>
      <c r="P7" s="12"/>
      <c r="Q7" s="12"/>
      <c r="R7" s="12">
        <f>SUM(F7:Q7)</f>
        <v>4542.76</v>
      </c>
      <c r="S7" s="13"/>
      <c r="T7" s="12"/>
    </row>
    <row r="8" spans="1:20" x14ac:dyDescent="0.3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>SUM(F8:Q8)</f>
        <v>0</v>
      </c>
      <c r="S8" s="13"/>
      <c r="T8" s="12"/>
    </row>
    <row r="9" spans="1:20" x14ac:dyDescent="0.3">
      <c r="A9" s="11"/>
      <c r="B9" s="11"/>
      <c r="C9" s="11" t="s">
        <v>9</v>
      </c>
      <c r="D9" s="11"/>
      <c r="E9" s="11"/>
      <c r="F9" s="14">
        <f>SUM(F4:F8)</f>
        <v>6678.38</v>
      </c>
      <c r="G9" s="14">
        <f t="shared" ref="G9:Q9" si="0">SUM(G4:G8)</f>
        <v>10618.35</v>
      </c>
      <c r="H9" s="14">
        <f t="shared" si="0"/>
        <v>4051.09</v>
      </c>
      <c r="I9" s="14">
        <f t="shared" si="0"/>
        <v>12895.470000000001</v>
      </c>
      <c r="J9" s="14">
        <f t="shared" si="0"/>
        <v>8563.33</v>
      </c>
      <c r="K9" s="14">
        <f t="shared" si="0"/>
        <v>4573.8899999999994</v>
      </c>
      <c r="L9" s="14">
        <f t="shared" si="0"/>
        <v>10454.699999999999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  <c r="Q9" s="14">
        <f t="shared" si="0"/>
        <v>0</v>
      </c>
      <c r="R9" s="14">
        <f>SUM(R4:R8)</f>
        <v>57835.21</v>
      </c>
      <c r="S9" s="13">
        <f>SUM(R9/T9)</f>
        <v>0.23134083999999999</v>
      </c>
      <c r="T9" s="12">
        <v>250000</v>
      </c>
    </row>
    <row r="10" spans="1:20" x14ac:dyDescent="0.3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3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3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>
        <v>5000</v>
      </c>
      <c r="K12" s="12"/>
      <c r="L12" s="12"/>
      <c r="M12" s="12"/>
      <c r="N12" s="12"/>
      <c r="O12" s="12"/>
      <c r="P12" s="12"/>
      <c r="Q12" s="12"/>
      <c r="R12" s="12">
        <f t="shared" ref="R12:R18" si="1">SUM(F12:Q12)</f>
        <v>5000</v>
      </c>
      <c r="S12" s="13">
        <f>SUM(R12/T12)</f>
        <v>1</v>
      </c>
      <c r="T12" s="12">
        <v>5000</v>
      </c>
    </row>
    <row r="13" spans="1:20" x14ac:dyDescent="0.3">
      <c r="A13" s="11"/>
      <c r="B13" s="11"/>
      <c r="C13" s="11"/>
      <c r="D13" s="1"/>
      <c r="E13" s="11" t="s">
        <v>11</v>
      </c>
      <c r="F13" s="12">
        <v>14627.25</v>
      </c>
      <c r="G13" s="12">
        <v>15793</v>
      </c>
      <c r="H13" s="12">
        <v>15793</v>
      </c>
      <c r="I13" s="12">
        <v>13996.63</v>
      </c>
      <c r="J13" s="12">
        <v>13229.08</v>
      </c>
      <c r="K13" s="12"/>
      <c r="L13" s="12">
        <v>22592.98</v>
      </c>
      <c r="M13" s="12"/>
      <c r="N13" s="12"/>
      <c r="O13" s="12"/>
      <c r="P13" s="12"/>
      <c r="Q13" s="12"/>
      <c r="R13" s="12">
        <f t="shared" si="1"/>
        <v>96031.939999999988</v>
      </c>
      <c r="S13" s="13">
        <f>SUM(R13/T13)</f>
        <v>0.50672741855482961</v>
      </c>
      <c r="T13" s="12">
        <v>189514</v>
      </c>
    </row>
    <row r="14" spans="1:20" x14ac:dyDescent="0.3">
      <c r="A14" s="11"/>
      <c r="B14" s="11"/>
      <c r="C14" s="11"/>
      <c r="D14" s="1"/>
      <c r="E14" s="11" t="s">
        <v>12</v>
      </c>
      <c r="F14" s="12"/>
      <c r="G14" s="12">
        <v>46084.43</v>
      </c>
      <c r="H14" s="12">
        <v>3956</v>
      </c>
      <c r="I14" s="12">
        <v>3876.09</v>
      </c>
      <c r="J14" s="12">
        <v>3715.89</v>
      </c>
      <c r="K14" s="12"/>
      <c r="L14" s="12">
        <v>4276.59</v>
      </c>
      <c r="M14" s="12"/>
      <c r="N14" s="12"/>
      <c r="O14" s="12"/>
      <c r="P14" s="12"/>
      <c r="Q14" s="12"/>
      <c r="R14" s="12">
        <f t="shared" si="1"/>
        <v>61909</v>
      </c>
      <c r="S14" s="13">
        <f>SUM(R14/T14)</f>
        <v>1</v>
      </c>
      <c r="T14" s="12">
        <v>61909</v>
      </c>
    </row>
    <row r="15" spans="1:20" x14ac:dyDescent="0.3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1"/>
        <v>0</v>
      </c>
      <c r="S15" s="13"/>
      <c r="T15" s="12"/>
    </row>
    <row r="16" spans="1:20" x14ac:dyDescent="0.3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1"/>
        <v>0</v>
      </c>
      <c r="S16" s="13"/>
      <c r="T16" s="12"/>
    </row>
    <row r="17" spans="1:20" x14ac:dyDescent="0.3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1"/>
        <v>0</v>
      </c>
      <c r="S17" s="13"/>
      <c r="T17" s="12"/>
    </row>
    <row r="18" spans="1:20" x14ac:dyDescent="0.3">
      <c r="A18" s="11"/>
      <c r="B18" s="11"/>
      <c r="C18" s="11"/>
      <c r="D18" s="11"/>
      <c r="E18" s="11" t="s">
        <v>90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f t="shared" si="1"/>
        <v>0</v>
      </c>
      <c r="S18" s="13"/>
      <c r="T18" s="12"/>
    </row>
    <row r="19" spans="1:20" x14ac:dyDescent="0.3">
      <c r="A19" s="11"/>
      <c r="B19" s="11"/>
      <c r="C19" s="11" t="s">
        <v>13</v>
      </c>
      <c r="D19" s="11"/>
      <c r="E19" s="11"/>
      <c r="F19" s="14">
        <f>ROUND(SUM(F10:F18),5)</f>
        <v>14627.25</v>
      </c>
      <c r="G19" s="14">
        <f t="shared" ref="G19:R19" si="2">ROUND(SUM(G10:G18),5)</f>
        <v>61877.43</v>
      </c>
      <c r="H19" s="14">
        <f t="shared" si="2"/>
        <v>19749</v>
      </c>
      <c r="I19" s="14">
        <f t="shared" si="2"/>
        <v>17872.72</v>
      </c>
      <c r="J19" s="14">
        <f t="shared" si="2"/>
        <v>21944.97</v>
      </c>
      <c r="K19" s="14">
        <f t="shared" si="2"/>
        <v>0</v>
      </c>
      <c r="L19" s="14">
        <f t="shared" si="2"/>
        <v>26869.57</v>
      </c>
      <c r="M19" s="14">
        <f t="shared" si="2"/>
        <v>0</v>
      </c>
      <c r="N19" s="14">
        <f t="shared" si="2"/>
        <v>0</v>
      </c>
      <c r="O19" s="14">
        <f t="shared" si="2"/>
        <v>0</v>
      </c>
      <c r="P19" s="14">
        <f t="shared" si="2"/>
        <v>0</v>
      </c>
      <c r="Q19" s="14">
        <f t="shared" si="2"/>
        <v>0</v>
      </c>
      <c r="R19" s="14">
        <f t="shared" si="2"/>
        <v>162940.94</v>
      </c>
      <c r="S19" s="13">
        <f>SUM(R19/T19)</f>
        <v>0.6354380847271891</v>
      </c>
      <c r="T19" s="14">
        <f>ROUND(SUM(T10:T14),5)</f>
        <v>256423</v>
      </c>
    </row>
    <row r="20" spans="1:20" x14ac:dyDescent="0.3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3">
      <c r="A21" s="11"/>
      <c r="B21" s="11"/>
      <c r="C21" s="11"/>
      <c r="D21" s="11" t="s">
        <v>15</v>
      </c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>
        <f t="shared" ref="R21" si="3">SUM(F21:Q21)</f>
        <v>0</v>
      </c>
      <c r="S21" s="13"/>
      <c r="T21" s="12"/>
    </row>
    <row r="22" spans="1:20" x14ac:dyDescent="0.3">
      <c r="A22" s="11"/>
      <c r="B22" s="11"/>
      <c r="C22" s="11" t="s">
        <v>16</v>
      </c>
      <c r="D22" s="11"/>
      <c r="E22" s="11"/>
      <c r="F22" s="14">
        <f>ROUND(SUM(F20:F21),5)</f>
        <v>0</v>
      </c>
      <c r="G22" s="14">
        <f t="shared" ref="G22:R22" si="4">ROUND(SUM(G20:G21),5)</f>
        <v>0</v>
      </c>
      <c r="H22" s="14">
        <f t="shared" si="4"/>
        <v>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 t="shared" si="4"/>
        <v>0</v>
      </c>
      <c r="S22" s="13"/>
      <c r="T22" s="14">
        <f>ROUND(SUM(T20:T21),5)</f>
        <v>0</v>
      </c>
    </row>
    <row r="23" spans="1:20" x14ac:dyDescent="0.3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3">
      <c r="A24" s="11"/>
      <c r="B24" s="11"/>
      <c r="C24" s="11"/>
      <c r="D24" s="11" t="s">
        <v>18</v>
      </c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f t="shared" ref="R24:R25" si="5">SUM(F24:Q24)</f>
        <v>0</v>
      </c>
      <c r="S24" s="13"/>
      <c r="T24" s="12"/>
    </row>
    <row r="25" spans="1:20" x14ac:dyDescent="0.3">
      <c r="A25" s="11"/>
      <c r="B25" s="11"/>
      <c r="C25" s="11"/>
      <c r="D25" s="11" t="s">
        <v>19</v>
      </c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f t="shared" si="5"/>
        <v>0</v>
      </c>
      <c r="S25" s="13"/>
      <c r="T25" s="12">
        <v>5000.04</v>
      </c>
    </row>
    <row r="26" spans="1:20" x14ac:dyDescent="0.3">
      <c r="A26" s="11"/>
      <c r="B26" s="11"/>
      <c r="C26" s="11" t="s">
        <v>20</v>
      </c>
      <c r="D26" s="11"/>
      <c r="E26" s="11"/>
      <c r="F26" s="14">
        <f>ROUND(SUM(F23:F25),5)</f>
        <v>0</v>
      </c>
      <c r="G26" s="14">
        <f t="shared" ref="G26:R26" si="6">ROUND(SUM(G23:G25),5)</f>
        <v>0</v>
      </c>
      <c r="H26" s="14">
        <f t="shared" si="6"/>
        <v>0</v>
      </c>
      <c r="I26" s="14">
        <f t="shared" si="6"/>
        <v>0</v>
      </c>
      <c r="J26" s="14">
        <f t="shared" si="6"/>
        <v>0</v>
      </c>
      <c r="K26" s="14">
        <f t="shared" si="6"/>
        <v>0</v>
      </c>
      <c r="L26" s="14">
        <f t="shared" si="6"/>
        <v>0</v>
      </c>
      <c r="M26" s="14">
        <f t="shared" si="6"/>
        <v>0</v>
      </c>
      <c r="N26" s="14">
        <f t="shared" si="6"/>
        <v>0</v>
      </c>
      <c r="O26" s="14">
        <f t="shared" si="6"/>
        <v>0</v>
      </c>
      <c r="P26" s="14">
        <f t="shared" si="6"/>
        <v>0</v>
      </c>
      <c r="Q26" s="14">
        <f t="shared" si="6"/>
        <v>0</v>
      </c>
      <c r="R26" s="14">
        <f t="shared" si="6"/>
        <v>0</v>
      </c>
      <c r="S26" s="13">
        <f>SUM(R26/T26)</f>
        <v>0</v>
      </c>
      <c r="T26" s="14">
        <f>ROUND(SUM(T23:T25),5)</f>
        <v>5000.04</v>
      </c>
    </row>
    <row r="27" spans="1:20" x14ac:dyDescent="0.3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3">
      <c r="A28" s="11"/>
      <c r="B28" s="11"/>
      <c r="C28" s="11"/>
      <c r="D28" s="11" t="s">
        <v>95</v>
      </c>
      <c r="E28" s="11"/>
      <c r="F28" s="12"/>
      <c r="G28" s="12"/>
      <c r="H28" s="12"/>
      <c r="I28" s="12">
        <v>294</v>
      </c>
      <c r="J28" s="12"/>
      <c r="K28" s="12">
        <v>301</v>
      </c>
      <c r="L28" s="12">
        <v>203</v>
      </c>
      <c r="M28" s="12"/>
      <c r="N28" s="12"/>
      <c r="O28" s="12"/>
      <c r="P28" s="12"/>
      <c r="Q28" s="12"/>
      <c r="R28" s="12">
        <f t="shared" ref="R28:R36" si="7">SUM(F28:Q28)</f>
        <v>798</v>
      </c>
      <c r="S28" s="13"/>
      <c r="T28" s="12"/>
    </row>
    <row r="29" spans="1:20" x14ac:dyDescent="0.3">
      <c r="A29" s="11"/>
      <c r="B29" s="11"/>
      <c r="C29" s="11"/>
      <c r="D29" s="11" t="s">
        <v>22</v>
      </c>
      <c r="E29" s="11"/>
      <c r="F29" s="12">
        <v>4.68</v>
      </c>
      <c r="G29" s="12">
        <v>1.93</v>
      </c>
      <c r="H29" s="12">
        <v>1363</v>
      </c>
      <c r="I29" s="12">
        <v>2.1</v>
      </c>
      <c r="J29" s="12">
        <v>3.25</v>
      </c>
      <c r="K29" s="12">
        <v>1571.86</v>
      </c>
      <c r="L29" s="12">
        <v>2.2799999999999998</v>
      </c>
      <c r="M29" s="12"/>
      <c r="N29" s="12"/>
      <c r="O29" s="12"/>
      <c r="P29" s="12"/>
      <c r="Q29" s="12"/>
      <c r="R29" s="12">
        <f t="shared" si="7"/>
        <v>2949.1</v>
      </c>
      <c r="S29" s="13"/>
      <c r="T29" s="12"/>
    </row>
    <row r="30" spans="1:20" x14ac:dyDescent="0.3">
      <c r="A30" s="11"/>
      <c r="B30" s="11"/>
      <c r="C30" s="11"/>
      <c r="D30" s="11" t="s">
        <v>124</v>
      </c>
      <c r="E30" s="11"/>
      <c r="F30" s="12"/>
      <c r="G30" s="12"/>
      <c r="H30" s="12">
        <v>-57.81</v>
      </c>
      <c r="I30" s="12"/>
      <c r="J30" s="12"/>
      <c r="K30" s="12">
        <v>5.05</v>
      </c>
      <c r="L30" s="12"/>
      <c r="M30" s="12"/>
      <c r="N30" s="12"/>
      <c r="O30" s="12"/>
      <c r="P30" s="12"/>
      <c r="Q30" s="12"/>
      <c r="R30" s="12">
        <f t="shared" si="7"/>
        <v>-52.760000000000005</v>
      </c>
      <c r="S30" s="13"/>
      <c r="T30" s="12"/>
    </row>
    <row r="31" spans="1:20" x14ac:dyDescent="0.3">
      <c r="A31" s="11"/>
      <c r="B31" s="11"/>
      <c r="C31" s="11"/>
      <c r="D31" s="11" t="s">
        <v>85</v>
      </c>
      <c r="E31" s="11"/>
      <c r="F31" s="12">
        <v>85.28</v>
      </c>
      <c r="G31" s="12">
        <v>77.45</v>
      </c>
      <c r="H31" s="12">
        <v>2161.31</v>
      </c>
      <c r="I31" s="12">
        <v>65.83</v>
      </c>
      <c r="J31" s="12"/>
      <c r="K31" s="12">
        <v>1664.8</v>
      </c>
      <c r="L31" s="12">
        <v>1383</v>
      </c>
      <c r="M31" s="12"/>
      <c r="N31" s="12"/>
      <c r="O31" s="12"/>
      <c r="P31" s="12"/>
      <c r="Q31" s="12"/>
      <c r="R31" s="12">
        <f t="shared" si="7"/>
        <v>5437.67</v>
      </c>
      <c r="S31" s="13"/>
      <c r="T31" s="12"/>
    </row>
    <row r="32" spans="1:20" x14ac:dyDescent="0.3">
      <c r="A32" s="11"/>
      <c r="B32" s="11"/>
      <c r="C32" s="11"/>
      <c r="D32" s="11" t="s">
        <v>166</v>
      </c>
      <c r="E32" s="11"/>
      <c r="F32" s="12"/>
      <c r="G32" s="12"/>
      <c r="H32" s="12"/>
      <c r="I32" s="12"/>
      <c r="J32" s="12">
        <v>5000</v>
      </c>
      <c r="K32" s="12"/>
      <c r="L32" s="12"/>
      <c r="M32" s="12"/>
      <c r="N32" s="12"/>
      <c r="O32" s="12"/>
      <c r="P32" s="12"/>
      <c r="Q32" s="12"/>
      <c r="R32" s="12">
        <f t="shared" si="7"/>
        <v>5000</v>
      </c>
      <c r="S32" s="13"/>
      <c r="T32" s="12"/>
    </row>
    <row r="33" spans="1:20" x14ac:dyDescent="0.3">
      <c r="A33" s="11"/>
      <c r="B33" s="11"/>
      <c r="C33" s="11"/>
      <c r="D33" s="11" t="s">
        <v>23</v>
      </c>
      <c r="E33" s="11"/>
      <c r="F33" s="12">
        <v>1944</v>
      </c>
      <c r="G33" s="12">
        <v>2656.8</v>
      </c>
      <c r="H33" s="12">
        <v>1004.4</v>
      </c>
      <c r="I33" s="12"/>
      <c r="J33" s="12">
        <v>7290</v>
      </c>
      <c r="K33" s="12"/>
      <c r="L33" s="12">
        <v>3693.6</v>
      </c>
      <c r="M33" s="12"/>
      <c r="N33" s="12"/>
      <c r="O33" s="12"/>
      <c r="P33" s="12"/>
      <c r="Q33" s="12"/>
      <c r="R33" s="12">
        <f t="shared" si="7"/>
        <v>16588.8</v>
      </c>
      <c r="S33" s="13"/>
      <c r="T33" s="12"/>
    </row>
    <row r="34" spans="1:20" x14ac:dyDescent="0.3">
      <c r="A34" s="11"/>
      <c r="B34" s="11"/>
      <c r="C34" s="11"/>
      <c r="D34" s="11" t="s">
        <v>93</v>
      </c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>
        <f t="shared" si="7"/>
        <v>0</v>
      </c>
      <c r="S34" s="13"/>
      <c r="T34" s="12"/>
    </row>
    <row r="35" spans="1:20" x14ac:dyDescent="0.3">
      <c r="A35" s="11"/>
      <c r="B35" s="11"/>
      <c r="C35" s="11"/>
      <c r="D35" s="11" t="s">
        <v>125</v>
      </c>
      <c r="E35" s="11"/>
      <c r="F35" s="12"/>
      <c r="G35" s="12"/>
      <c r="H35" s="12">
        <v>9299.66</v>
      </c>
      <c r="I35" s="12"/>
      <c r="J35" s="12"/>
      <c r="K35" s="12">
        <v>7828.91</v>
      </c>
      <c r="L35" s="12"/>
      <c r="M35" s="12"/>
      <c r="N35" s="12"/>
      <c r="O35" s="12"/>
      <c r="P35" s="12"/>
      <c r="Q35" s="12"/>
      <c r="R35" s="12">
        <f t="shared" si="7"/>
        <v>17128.57</v>
      </c>
      <c r="S35" s="13"/>
      <c r="T35" s="12"/>
    </row>
    <row r="36" spans="1:20" x14ac:dyDescent="0.3">
      <c r="A36" s="11"/>
      <c r="B36" s="11"/>
      <c r="C36" s="11"/>
      <c r="D36" s="11" t="s">
        <v>24</v>
      </c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>
        <f t="shared" si="7"/>
        <v>0</v>
      </c>
      <c r="S36" s="13"/>
      <c r="T36" s="12"/>
    </row>
    <row r="37" spans="1:20" x14ac:dyDescent="0.3">
      <c r="A37" s="11"/>
      <c r="B37" s="11"/>
      <c r="C37" s="11" t="s">
        <v>25</v>
      </c>
      <c r="D37" s="11"/>
      <c r="E37" s="11"/>
      <c r="F37" s="14">
        <f>ROUND(SUM(F27:F36),5)</f>
        <v>2033.96</v>
      </c>
      <c r="G37" s="14">
        <f t="shared" ref="G37:R37" si="8">ROUND(SUM(G27:G36),5)</f>
        <v>2736.18</v>
      </c>
      <c r="H37" s="14">
        <f t="shared" si="8"/>
        <v>13770.56</v>
      </c>
      <c r="I37" s="14">
        <f t="shared" si="8"/>
        <v>361.93</v>
      </c>
      <c r="J37" s="14">
        <f t="shared" si="8"/>
        <v>12293.25</v>
      </c>
      <c r="K37" s="14">
        <f t="shared" si="8"/>
        <v>11371.62</v>
      </c>
      <c r="L37" s="14">
        <f t="shared" si="8"/>
        <v>5281.88</v>
      </c>
      <c r="M37" s="14">
        <f t="shared" si="8"/>
        <v>0</v>
      </c>
      <c r="N37" s="14">
        <f t="shared" si="8"/>
        <v>0</v>
      </c>
      <c r="O37" s="14">
        <f t="shared" si="8"/>
        <v>0</v>
      </c>
      <c r="P37" s="14">
        <f t="shared" si="8"/>
        <v>0</v>
      </c>
      <c r="Q37" s="14">
        <f t="shared" si="8"/>
        <v>0</v>
      </c>
      <c r="R37" s="14">
        <f t="shared" si="8"/>
        <v>47849.38</v>
      </c>
      <c r="S37" s="13"/>
      <c r="T37" s="12"/>
    </row>
    <row r="38" spans="1:20" x14ac:dyDescent="0.3">
      <c r="A38" s="11"/>
      <c r="B38" s="11"/>
      <c r="C38" s="11" t="s">
        <v>26</v>
      </c>
      <c r="D38" s="11"/>
      <c r="E38" s="11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3"/>
      <c r="T38" s="12"/>
    </row>
    <row r="39" spans="1:20" x14ac:dyDescent="0.3">
      <c r="A39" s="11"/>
      <c r="B39" s="11"/>
      <c r="C39" s="11"/>
      <c r="D39" s="11" t="s">
        <v>27</v>
      </c>
      <c r="E39" s="11"/>
      <c r="F39" s="12">
        <v>756.71</v>
      </c>
      <c r="G39" s="12">
        <v>1313.06</v>
      </c>
      <c r="H39" s="12">
        <v>462.78</v>
      </c>
      <c r="I39" s="12">
        <v>572.07000000000005</v>
      </c>
      <c r="J39" s="12">
        <v>784.41</v>
      </c>
      <c r="K39" s="12">
        <v>1466</v>
      </c>
      <c r="L39" s="12">
        <v>705.56</v>
      </c>
      <c r="M39" s="12"/>
      <c r="N39" s="12"/>
      <c r="O39" s="12"/>
      <c r="P39" s="12"/>
      <c r="Q39" s="12"/>
      <c r="R39" s="12">
        <f t="shared" ref="R39:R42" si="9">SUM(F39:Q39)</f>
        <v>6060.59</v>
      </c>
      <c r="S39" s="13"/>
      <c r="T39" s="12"/>
    </row>
    <row r="40" spans="1:20" x14ac:dyDescent="0.3">
      <c r="A40" s="11"/>
      <c r="B40" s="11"/>
      <c r="C40" s="11"/>
      <c r="D40" s="11" t="s">
        <v>28</v>
      </c>
      <c r="E40" s="11"/>
      <c r="F40" s="12">
        <v>5111.8900000000003</v>
      </c>
      <c r="G40" s="12">
        <v>9479.06</v>
      </c>
      <c r="H40" s="12">
        <v>5278.78</v>
      </c>
      <c r="I40" s="12">
        <v>25889.05</v>
      </c>
      <c r="J40" s="12">
        <v>25772.27</v>
      </c>
      <c r="K40" s="12">
        <v>8474.34</v>
      </c>
      <c r="L40" s="12">
        <v>10944.29</v>
      </c>
      <c r="M40" s="12"/>
      <c r="N40" s="12"/>
      <c r="O40" s="12"/>
      <c r="P40" s="12"/>
      <c r="Q40" s="12"/>
      <c r="R40" s="12">
        <f t="shared" si="9"/>
        <v>90949.68</v>
      </c>
      <c r="S40" s="13"/>
      <c r="T40" s="12"/>
    </row>
    <row r="41" spans="1:20" x14ac:dyDescent="0.3">
      <c r="A41" s="11"/>
      <c r="B41" s="11"/>
      <c r="C41" s="11"/>
      <c r="D41" s="11" t="s">
        <v>150</v>
      </c>
      <c r="E41" s="11"/>
      <c r="F41" s="12"/>
      <c r="G41" s="12"/>
      <c r="H41" s="12">
        <v>50</v>
      </c>
      <c r="I41" s="12"/>
      <c r="J41" s="12"/>
      <c r="K41" s="12">
        <v>200</v>
      </c>
      <c r="L41" s="12">
        <v>300</v>
      </c>
      <c r="M41" s="12"/>
      <c r="N41" s="12"/>
      <c r="O41" s="12"/>
      <c r="P41" s="12"/>
      <c r="Q41" s="12"/>
      <c r="R41" s="12">
        <f t="shared" si="9"/>
        <v>550</v>
      </c>
      <c r="S41" s="13"/>
      <c r="T41" s="12"/>
    </row>
    <row r="42" spans="1:20" x14ac:dyDescent="0.3">
      <c r="A42" s="11"/>
      <c r="B42" s="11"/>
      <c r="C42" s="11"/>
      <c r="D42" s="11" t="s">
        <v>183</v>
      </c>
      <c r="E42" s="11"/>
      <c r="F42" s="12"/>
      <c r="G42" s="12"/>
      <c r="H42" s="12"/>
      <c r="I42" s="12"/>
      <c r="J42" s="12"/>
      <c r="K42" s="12">
        <v>1000</v>
      </c>
      <c r="L42" s="12"/>
      <c r="M42" s="12"/>
      <c r="N42" s="12"/>
      <c r="O42" s="12"/>
      <c r="P42" s="12"/>
      <c r="Q42" s="12"/>
      <c r="R42" s="12">
        <f t="shared" si="9"/>
        <v>1000</v>
      </c>
      <c r="S42" s="13"/>
      <c r="T42" s="12"/>
    </row>
    <row r="43" spans="1:20" x14ac:dyDescent="0.3">
      <c r="A43" s="11"/>
      <c r="B43" s="11"/>
      <c r="C43" s="11" t="s">
        <v>30</v>
      </c>
      <c r="D43" s="11"/>
      <c r="E43" s="11"/>
      <c r="F43" s="15">
        <f>ROUND(SUM(F38:F42),5)</f>
        <v>5868.6</v>
      </c>
      <c r="G43" s="15">
        <f t="shared" ref="G43:K43" si="10">ROUND(SUM(G38:G42),5)</f>
        <v>10792.12</v>
      </c>
      <c r="H43" s="15">
        <f t="shared" si="10"/>
        <v>5791.56</v>
      </c>
      <c r="I43" s="15">
        <f t="shared" si="10"/>
        <v>26461.119999999999</v>
      </c>
      <c r="J43" s="15">
        <f t="shared" si="10"/>
        <v>26556.68</v>
      </c>
      <c r="K43" s="15">
        <f t="shared" si="10"/>
        <v>11140.34</v>
      </c>
      <c r="L43" s="15">
        <f t="shared" ref="L43" si="11">ROUND(SUM(L38:L42),5)</f>
        <v>11949.85</v>
      </c>
      <c r="M43" s="15">
        <f t="shared" ref="M43" si="12">ROUND(SUM(M38:M42),5)</f>
        <v>0</v>
      </c>
      <c r="N43" s="15">
        <f t="shared" ref="N43" si="13">ROUND(SUM(N38:N42),5)</f>
        <v>0</v>
      </c>
      <c r="O43" s="15">
        <f t="shared" ref="O43" si="14">ROUND(SUM(O38:O42),5)</f>
        <v>0</v>
      </c>
      <c r="P43" s="15">
        <f t="shared" ref="P43" si="15">ROUND(SUM(P38:P42),5)</f>
        <v>0</v>
      </c>
      <c r="Q43" s="15">
        <f t="shared" ref="Q43" si="16">ROUND(SUM(Q38:Q42),5)</f>
        <v>0</v>
      </c>
      <c r="R43" s="15">
        <f t="shared" ref="R43" si="17">ROUND(SUM(R38:R42),5)</f>
        <v>98560.27</v>
      </c>
      <c r="S43" s="13">
        <f>SUM(R43/T43)</f>
        <v>0.51333473958333331</v>
      </c>
      <c r="T43" s="14">
        <v>192000</v>
      </c>
    </row>
    <row r="44" spans="1:20" x14ac:dyDescent="0.3">
      <c r="A44" s="11"/>
      <c r="B44" s="11" t="s">
        <v>31</v>
      </c>
      <c r="C44" s="11"/>
      <c r="D44" s="11"/>
      <c r="E44" s="11"/>
      <c r="F44" s="14">
        <f t="shared" ref="F44" si="18">ROUND(F9+F19+F22+F26+F37+F43,5)</f>
        <v>29208.19</v>
      </c>
      <c r="G44" s="14">
        <f t="shared" ref="G44" si="19">ROUND(G9+G19+G22+G26+G37+G43,5)</f>
        <v>86024.08</v>
      </c>
      <c r="H44" s="14">
        <f t="shared" ref="H44" si="20">ROUND(H9+H19+H22+H26+H37+H43,5)</f>
        <v>43362.21</v>
      </c>
      <c r="I44" s="14">
        <f t="shared" ref="I44" si="21">ROUND(I9+I19+I22+I26+I37+I43,5)</f>
        <v>57591.24</v>
      </c>
      <c r="J44" s="14">
        <f t="shared" ref="J44" si="22">ROUND(J9+J19+J22+J26+J37+J43,5)</f>
        <v>69358.23</v>
      </c>
      <c r="K44" s="14">
        <f t="shared" ref="K44:R44" si="23">ROUND(K9+K19+K22+K26+K37+K43,5)</f>
        <v>27085.85</v>
      </c>
      <c r="L44" s="14">
        <f t="shared" si="23"/>
        <v>54556</v>
      </c>
      <c r="M44" s="14">
        <f t="shared" si="23"/>
        <v>0</v>
      </c>
      <c r="N44" s="14">
        <f t="shared" si="23"/>
        <v>0</v>
      </c>
      <c r="O44" s="14">
        <f t="shared" si="23"/>
        <v>0</v>
      </c>
      <c r="P44" s="14">
        <f t="shared" si="23"/>
        <v>0</v>
      </c>
      <c r="Q44" s="14">
        <f t="shared" si="23"/>
        <v>0</v>
      </c>
      <c r="R44" s="14">
        <f t="shared" si="23"/>
        <v>367185.8</v>
      </c>
      <c r="S44" s="13">
        <f>SUM(R44/T44)</f>
        <v>0.52199854016723701</v>
      </c>
      <c r="T44" s="14">
        <f>ROUND(T3+T9+T19+T22+T26+T37+T43,5)</f>
        <v>703423.04</v>
      </c>
    </row>
    <row r="45" spans="1:20" x14ac:dyDescent="0.3">
      <c r="A45" s="11"/>
      <c r="B45" s="11" t="s">
        <v>32</v>
      </c>
      <c r="C45" s="11"/>
      <c r="D45" s="11"/>
      <c r="E45" s="11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3"/>
      <c r="T45" s="12"/>
    </row>
    <row r="46" spans="1:20" x14ac:dyDescent="0.3">
      <c r="A46" s="11"/>
      <c r="B46" s="11"/>
      <c r="C46" s="11" t="s">
        <v>33</v>
      </c>
      <c r="D46" s="11"/>
      <c r="E46" s="1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3"/>
      <c r="T46" s="12"/>
    </row>
    <row r="47" spans="1:20" x14ac:dyDescent="0.3">
      <c r="A47" s="11"/>
      <c r="B47" s="11"/>
      <c r="C47" s="11"/>
      <c r="D47" s="11" t="s">
        <v>34</v>
      </c>
      <c r="E47" s="11"/>
      <c r="F47" s="12"/>
      <c r="G47" s="12"/>
      <c r="H47" s="12">
        <v>427.5</v>
      </c>
      <c r="I47" s="12"/>
      <c r="J47" s="12"/>
      <c r="K47" s="12"/>
      <c r="L47" s="12">
        <v>3882.25</v>
      </c>
      <c r="M47" s="12"/>
      <c r="N47" s="12"/>
      <c r="O47" s="12"/>
      <c r="P47" s="12"/>
      <c r="Q47" s="12"/>
      <c r="R47" s="12">
        <f t="shared" ref="R47:R55" si="24">SUM(F47:Q47)</f>
        <v>4309.75</v>
      </c>
      <c r="S47" s="13"/>
      <c r="T47" s="12"/>
    </row>
    <row r="48" spans="1:20" x14ac:dyDescent="0.3">
      <c r="A48" s="11"/>
      <c r="B48" s="11"/>
      <c r="C48" s="11"/>
      <c r="D48" s="11" t="s">
        <v>132</v>
      </c>
      <c r="E48" s="11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f t="shared" si="24"/>
        <v>0</v>
      </c>
      <c r="S48" s="13"/>
      <c r="T48" s="12"/>
    </row>
    <row r="49" spans="1:20" x14ac:dyDescent="0.3">
      <c r="A49" s="11"/>
      <c r="B49" s="11"/>
      <c r="C49" s="11"/>
      <c r="D49" s="11" t="s">
        <v>154</v>
      </c>
      <c r="E49" s="11"/>
      <c r="F49" s="12"/>
      <c r="G49" s="12">
        <v>46343.75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>
        <f t="shared" si="24"/>
        <v>46343.75</v>
      </c>
      <c r="S49" s="13"/>
      <c r="T49" s="12"/>
    </row>
    <row r="50" spans="1:20" x14ac:dyDescent="0.3">
      <c r="A50" s="11"/>
      <c r="B50" s="11"/>
      <c r="C50" s="11"/>
      <c r="D50" s="11" t="s">
        <v>133</v>
      </c>
      <c r="E50" s="1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>
        <f t="shared" si="24"/>
        <v>0</v>
      </c>
      <c r="S50" s="13"/>
      <c r="T50" s="12"/>
    </row>
    <row r="51" spans="1:20" x14ac:dyDescent="0.3">
      <c r="A51" s="11"/>
      <c r="B51" s="11"/>
      <c r="C51" s="11"/>
      <c r="D51" s="11" t="s">
        <v>161</v>
      </c>
      <c r="E51" s="11"/>
      <c r="F51" s="12">
        <v>131.55000000000001</v>
      </c>
      <c r="G51" s="12"/>
      <c r="H51" s="12"/>
      <c r="I51" s="12"/>
      <c r="J51" s="12">
        <v>169.62</v>
      </c>
      <c r="K51" s="12">
        <v>103.86</v>
      </c>
      <c r="L51" s="12">
        <v>270.08999999999997</v>
      </c>
      <c r="M51" s="12"/>
      <c r="N51" s="12"/>
      <c r="O51" s="12"/>
      <c r="P51" s="12"/>
      <c r="Q51" s="12"/>
      <c r="R51" s="12">
        <f t="shared" si="24"/>
        <v>675.12</v>
      </c>
      <c r="S51" s="13"/>
      <c r="T51" s="12"/>
    </row>
    <row r="52" spans="1:20" x14ac:dyDescent="0.3">
      <c r="A52" s="11"/>
      <c r="B52" s="11"/>
      <c r="C52" s="11"/>
      <c r="D52" s="11" t="s">
        <v>135</v>
      </c>
      <c r="E52" s="11"/>
      <c r="F52" s="12"/>
      <c r="G52" s="12"/>
      <c r="H52" s="12"/>
      <c r="I52" s="12"/>
      <c r="J52" s="12"/>
      <c r="K52" s="12">
        <v>1260</v>
      </c>
      <c r="L52" s="12"/>
      <c r="M52" s="12"/>
      <c r="N52" s="12"/>
      <c r="O52" s="12"/>
      <c r="P52" s="12"/>
      <c r="Q52" s="12"/>
      <c r="R52" s="12">
        <f t="shared" si="24"/>
        <v>1260</v>
      </c>
      <c r="S52" s="13"/>
      <c r="T52" s="12"/>
    </row>
    <row r="53" spans="1:20" x14ac:dyDescent="0.3">
      <c r="A53" s="11"/>
      <c r="B53" s="11"/>
      <c r="C53" s="11"/>
      <c r="D53" s="11" t="s">
        <v>136</v>
      </c>
      <c r="E53" s="11"/>
      <c r="F53" s="12">
        <v>570.16</v>
      </c>
      <c r="G53" s="12">
        <v>843.3</v>
      </c>
      <c r="H53" s="12">
        <v>854.79</v>
      </c>
      <c r="I53" s="12">
        <v>718.57</v>
      </c>
      <c r="J53" s="12">
        <v>1216.57</v>
      </c>
      <c r="K53" s="12">
        <v>3489.64</v>
      </c>
      <c r="L53" s="12">
        <v>1116.6099999999999</v>
      </c>
      <c r="M53" s="12"/>
      <c r="N53" s="12"/>
      <c r="O53" s="12"/>
      <c r="P53" s="12"/>
      <c r="Q53" s="12"/>
      <c r="R53" s="12">
        <f t="shared" si="24"/>
        <v>8809.6400000000012</v>
      </c>
      <c r="S53" s="13">
        <f>SUM(R53/T53)</f>
        <v>0.50981712962962966</v>
      </c>
      <c r="T53" s="12">
        <v>17280</v>
      </c>
    </row>
    <row r="54" spans="1:20" x14ac:dyDescent="0.3">
      <c r="A54" s="11"/>
      <c r="B54" s="11"/>
      <c r="C54" s="11"/>
      <c r="D54" s="11" t="s">
        <v>137</v>
      </c>
      <c r="E54" s="11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>
        <f t="shared" si="24"/>
        <v>0</v>
      </c>
      <c r="S54" s="13"/>
      <c r="T54" s="12"/>
    </row>
    <row r="55" spans="1:20" x14ac:dyDescent="0.3">
      <c r="A55" s="11"/>
      <c r="B55" s="11"/>
      <c r="C55" s="11"/>
      <c r="D55" s="11" t="s">
        <v>35</v>
      </c>
      <c r="E55" s="11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>
        <f t="shared" si="24"/>
        <v>0</v>
      </c>
      <c r="S55" s="13"/>
      <c r="T55" s="12">
        <v>10000.08</v>
      </c>
    </row>
    <row r="56" spans="1:20" x14ac:dyDescent="0.3">
      <c r="A56" s="11"/>
      <c r="B56" s="11"/>
      <c r="C56" s="11" t="s">
        <v>36</v>
      </c>
      <c r="D56" s="11"/>
      <c r="E56" s="11"/>
      <c r="F56" s="14">
        <f>ROUND(SUM(F46:F55),5)</f>
        <v>701.71</v>
      </c>
      <c r="G56" s="14">
        <f t="shared" ref="G56:R56" si="25">ROUND(SUM(G46:G55),5)</f>
        <v>47187.05</v>
      </c>
      <c r="H56" s="14">
        <f t="shared" si="25"/>
        <v>1282.29</v>
      </c>
      <c r="I56" s="14">
        <f t="shared" si="25"/>
        <v>718.57</v>
      </c>
      <c r="J56" s="14">
        <f t="shared" si="25"/>
        <v>1386.19</v>
      </c>
      <c r="K56" s="14">
        <f t="shared" si="25"/>
        <v>4853.5</v>
      </c>
      <c r="L56" s="14">
        <f t="shared" si="25"/>
        <v>5268.95</v>
      </c>
      <c r="M56" s="14">
        <f t="shared" si="25"/>
        <v>0</v>
      </c>
      <c r="N56" s="14">
        <f t="shared" si="25"/>
        <v>0</v>
      </c>
      <c r="O56" s="14">
        <f t="shared" si="25"/>
        <v>0</v>
      </c>
      <c r="P56" s="14">
        <f t="shared" si="25"/>
        <v>0</v>
      </c>
      <c r="Q56" s="14">
        <f t="shared" si="25"/>
        <v>0</v>
      </c>
      <c r="R56" s="14">
        <f t="shared" si="25"/>
        <v>61398.26</v>
      </c>
      <c r="S56" s="13">
        <f>SUM(R56/T56)</f>
        <v>2.2506627546546785</v>
      </c>
      <c r="T56" s="14">
        <f>ROUND(T46+SUM(T48:T55),5)</f>
        <v>27280.080000000002</v>
      </c>
    </row>
    <row r="57" spans="1:20" x14ac:dyDescent="0.3">
      <c r="A57" s="11"/>
      <c r="B57" s="11"/>
      <c r="C57" s="11" t="s">
        <v>105</v>
      </c>
      <c r="D57" s="11"/>
      <c r="E57" s="11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3"/>
      <c r="T57" s="12"/>
    </row>
    <row r="58" spans="1:20" x14ac:dyDescent="0.3">
      <c r="A58" s="11"/>
      <c r="B58" s="11"/>
      <c r="C58" s="11"/>
      <c r="D58" s="11" t="s">
        <v>121</v>
      </c>
      <c r="E58" s="11"/>
      <c r="F58" s="12">
        <v>25</v>
      </c>
      <c r="G58" s="12">
        <v>25</v>
      </c>
      <c r="H58" s="12">
        <v>25</v>
      </c>
      <c r="I58" s="12">
        <v>25</v>
      </c>
      <c r="J58" s="12">
        <v>25</v>
      </c>
      <c r="K58" s="12">
        <v>25</v>
      </c>
      <c r="L58" s="12">
        <v>25</v>
      </c>
      <c r="M58" s="12"/>
      <c r="N58" s="12"/>
      <c r="O58" s="12"/>
      <c r="P58" s="12"/>
      <c r="Q58" s="12"/>
      <c r="R58" s="12">
        <f t="shared" ref="R58:R63" si="26">SUM(F58:Q58)</f>
        <v>175</v>
      </c>
      <c r="S58" s="13"/>
      <c r="T58" s="12"/>
    </row>
    <row r="59" spans="1:20" x14ac:dyDescent="0.3">
      <c r="A59" s="11"/>
      <c r="B59" s="11"/>
      <c r="C59" s="11"/>
      <c r="D59" s="11" t="s">
        <v>114</v>
      </c>
      <c r="E59" s="11"/>
      <c r="F59" s="12"/>
      <c r="G59" s="12">
        <v>574.04</v>
      </c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f t="shared" si="26"/>
        <v>574.04</v>
      </c>
      <c r="S59" s="13"/>
      <c r="T59" s="12"/>
    </row>
    <row r="60" spans="1:20" x14ac:dyDescent="0.3">
      <c r="A60" s="11"/>
      <c r="B60" s="11"/>
      <c r="C60" s="11" t="s">
        <v>100</v>
      </c>
      <c r="D60" s="11"/>
      <c r="E60" s="11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>
        <f t="shared" si="26"/>
        <v>0</v>
      </c>
      <c r="S60" s="13"/>
      <c r="T60" s="12"/>
    </row>
    <row r="61" spans="1:20" x14ac:dyDescent="0.3">
      <c r="A61" s="11"/>
      <c r="B61" s="11"/>
      <c r="C61" s="11"/>
      <c r="D61" s="11" t="s">
        <v>101</v>
      </c>
      <c r="E61" s="11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>
        <f t="shared" si="26"/>
        <v>0</v>
      </c>
      <c r="S61" s="13"/>
      <c r="T61" s="12"/>
    </row>
    <row r="62" spans="1:20" x14ac:dyDescent="0.3">
      <c r="A62" s="11"/>
      <c r="B62" s="11"/>
      <c r="C62" s="11"/>
      <c r="D62" s="11" t="s">
        <v>139</v>
      </c>
      <c r="E62" s="11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>
        <f t="shared" si="26"/>
        <v>0</v>
      </c>
      <c r="S62" s="13"/>
      <c r="T62" s="12"/>
    </row>
    <row r="63" spans="1:20" x14ac:dyDescent="0.3">
      <c r="A63" s="11"/>
      <c r="B63" s="11"/>
      <c r="C63" s="11"/>
      <c r="D63" s="11" t="s">
        <v>115</v>
      </c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>
        <f t="shared" si="26"/>
        <v>0</v>
      </c>
      <c r="S63" s="13"/>
      <c r="T63" s="12"/>
    </row>
    <row r="64" spans="1:20" x14ac:dyDescent="0.3">
      <c r="A64" s="11"/>
      <c r="B64" s="11"/>
      <c r="C64" s="11" t="s">
        <v>106</v>
      </c>
      <c r="D64" s="11"/>
      <c r="E64" s="11"/>
      <c r="F64" s="14">
        <f>SUM(F57:F63)</f>
        <v>25</v>
      </c>
      <c r="G64" s="14">
        <f t="shared" ref="G64:Q64" si="27">SUM(G57:G63)</f>
        <v>599.04</v>
      </c>
      <c r="H64" s="14">
        <f t="shared" si="27"/>
        <v>25</v>
      </c>
      <c r="I64" s="14">
        <f t="shared" si="27"/>
        <v>25</v>
      </c>
      <c r="J64" s="14">
        <f t="shared" si="27"/>
        <v>25</v>
      </c>
      <c r="K64" s="14">
        <f t="shared" si="27"/>
        <v>25</v>
      </c>
      <c r="L64" s="14">
        <f t="shared" si="27"/>
        <v>25</v>
      </c>
      <c r="M64" s="14">
        <f t="shared" si="27"/>
        <v>0</v>
      </c>
      <c r="N64" s="14">
        <f t="shared" si="27"/>
        <v>0</v>
      </c>
      <c r="O64" s="14">
        <f t="shared" si="27"/>
        <v>0</v>
      </c>
      <c r="P64" s="14">
        <f t="shared" si="27"/>
        <v>0</v>
      </c>
      <c r="Q64" s="14">
        <f t="shared" si="27"/>
        <v>0</v>
      </c>
      <c r="R64" s="14">
        <f>SUM(R57:R63)</f>
        <v>749.04</v>
      </c>
      <c r="S64" s="13"/>
      <c r="T64" s="12"/>
    </row>
    <row r="65" spans="1:20" x14ac:dyDescent="0.3">
      <c r="A65" s="11"/>
      <c r="B65" s="11"/>
      <c r="C65" s="11" t="s">
        <v>37</v>
      </c>
      <c r="D65" s="11"/>
      <c r="E65" s="11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3"/>
      <c r="T65" s="12"/>
    </row>
    <row r="66" spans="1:20" x14ac:dyDescent="0.3">
      <c r="A66" s="11"/>
      <c r="B66" s="11"/>
      <c r="C66" s="11"/>
      <c r="D66" s="11" t="s">
        <v>86</v>
      </c>
      <c r="E66" s="11"/>
      <c r="F66" s="12">
        <v>28086.83</v>
      </c>
      <c r="G66" s="12">
        <v>6022</v>
      </c>
      <c r="H66" s="12"/>
      <c r="I66" s="12">
        <v>62</v>
      </c>
      <c r="J66" s="12"/>
      <c r="K66" s="12"/>
      <c r="L66" s="12"/>
      <c r="M66" s="12"/>
      <c r="N66" s="12"/>
      <c r="O66" s="12"/>
      <c r="P66" s="12"/>
      <c r="Q66" s="12"/>
      <c r="R66" s="12">
        <f t="shared" ref="R66:R68" si="28">SUM(F66:Q66)</f>
        <v>34170.83</v>
      </c>
      <c r="S66" s="13"/>
      <c r="T66" s="12">
        <v>5000</v>
      </c>
    </row>
    <row r="67" spans="1:20" x14ac:dyDescent="0.3">
      <c r="A67" s="11"/>
      <c r="B67" s="11"/>
      <c r="C67" s="11"/>
      <c r="D67" s="11" t="s">
        <v>38</v>
      </c>
      <c r="E67" s="11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>
        <f t="shared" si="28"/>
        <v>0</v>
      </c>
      <c r="S67" s="13"/>
      <c r="T67" s="12">
        <v>5000</v>
      </c>
    </row>
    <row r="68" spans="1:20" x14ac:dyDescent="0.3">
      <c r="A68" s="11"/>
      <c r="B68" s="11"/>
      <c r="C68" s="11"/>
      <c r="D68" s="11" t="s">
        <v>39</v>
      </c>
      <c r="E68" s="11"/>
      <c r="F68" s="12">
        <v>682.83</v>
      </c>
      <c r="G68" s="12">
        <f>3748.67-3144</f>
        <v>604.67000000000007</v>
      </c>
      <c r="H68" s="12">
        <f>2019.1-1048</f>
        <v>971.09999999999991</v>
      </c>
      <c r="I68" s="12">
        <f>1846.86-1048</f>
        <v>798.8599999999999</v>
      </c>
      <c r="J68" s="12">
        <v>674.51</v>
      </c>
      <c r="K68" s="12">
        <v>669.17</v>
      </c>
      <c r="L68" s="12">
        <f>1691.21-1047</f>
        <v>644.21</v>
      </c>
      <c r="M68" s="12"/>
      <c r="N68" s="12"/>
      <c r="O68" s="12"/>
      <c r="P68" s="12"/>
      <c r="Q68" s="12"/>
      <c r="R68" s="12">
        <f t="shared" si="28"/>
        <v>5045.3500000000004</v>
      </c>
      <c r="S68" s="13">
        <f>SUM(R68/T68)</f>
        <v>0.50453096375229001</v>
      </c>
      <c r="T68" s="12">
        <v>10000.08</v>
      </c>
    </row>
    <row r="69" spans="1:20" x14ac:dyDescent="0.3">
      <c r="A69" s="11"/>
      <c r="B69" s="11"/>
      <c r="C69" s="11" t="s">
        <v>40</v>
      </c>
      <c r="D69" s="11"/>
      <c r="E69" s="11"/>
      <c r="F69" s="14">
        <f>ROUND(SUM(F66:F68),5)</f>
        <v>28769.66</v>
      </c>
      <c r="G69" s="14">
        <f t="shared" ref="G69:Q69" si="29">ROUND(SUM(G66:G68),5)</f>
        <v>6626.67</v>
      </c>
      <c r="H69" s="14">
        <f t="shared" si="29"/>
        <v>971.1</v>
      </c>
      <c r="I69" s="14">
        <f t="shared" si="29"/>
        <v>860.86</v>
      </c>
      <c r="J69" s="14">
        <f t="shared" si="29"/>
        <v>674.51</v>
      </c>
      <c r="K69" s="14">
        <f t="shared" si="29"/>
        <v>669.17</v>
      </c>
      <c r="L69" s="14">
        <f t="shared" si="29"/>
        <v>644.21</v>
      </c>
      <c r="M69" s="14">
        <f t="shared" si="29"/>
        <v>0</v>
      </c>
      <c r="N69" s="14">
        <f t="shared" si="29"/>
        <v>0</v>
      </c>
      <c r="O69" s="14">
        <f t="shared" si="29"/>
        <v>0</v>
      </c>
      <c r="P69" s="14">
        <f t="shared" si="29"/>
        <v>0</v>
      </c>
      <c r="Q69" s="14">
        <f t="shared" si="29"/>
        <v>0</v>
      </c>
      <c r="R69" s="14">
        <f>ROUND(SUM(R65:R68),5)</f>
        <v>39216.18</v>
      </c>
      <c r="S69" s="13">
        <f>SUM(R69/T69)</f>
        <v>1.9608011567953727</v>
      </c>
      <c r="T69" s="14">
        <f>ROUND(SUM(T65:T68),5)</f>
        <v>20000.080000000002</v>
      </c>
    </row>
    <row r="70" spans="1:20" x14ac:dyDescent="0.3">
      <c r="A70" s="11"/>
      <c r="B70" s="11"/>
      <c r="C70" s="11" t="s">
        <v>41</v>
      </c>
      <c r="D70" s="11"/>
      <c r="E70" s="11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3"/>
      <c r="T70" s="12"/>
    </row>
    <row r="71" spans="1:20" x14ac:dyDescent="0.3">
      <c r="A71" s="11"/>
      <c r="B71" s="11"/>
      <c r="C71" s="11"/>
      <c r="D71" s="11" t="s">
        <v>42</v>
      </c>
      <c r="E71" s="11"/>
      <c r="F71" s="12"/>
      <c r="G71" s="12">
        <v>29.24</v>
      </c>
      <c r="H71" s="12">
        <v>170</v>
      </c>
      <c r="I71" s="12"/>
      <c r="J71" s="12"/>
      <c r="K71" s="12"/>
      <c r="L71" s="12"/>
      <c r="M71" s="12"/>
      <c r="N71" s="12"/>
      <c r="O71" s="12"/>
      <c r="P71" s="12"/>
      <c r="Q71" s="12"/>
      <c r="R71" s="12">
        <f t="shared" ref="R71:R85" si="30">SUM(F71:Q71)</f>
        <v>199.24</v>
      </c>
      <c r="S71" s="13"/>
      <c r="T71" s="12"/>
    </row>
    <row r="72" spans="1:20" x14ac:dyDescent="0.3">
      <c r="A72" s="11"/>
      <c r="B72" s="11"/>
      <c r="C72" s="11"/>
      <c r="D72" s="11" t="s">
        <v>184</v>
      </c>
      <c r="E72" s="11"/>
      <c r="F72" s="12">
        <v>5</v>
      </c>
      <c r="G72" s="12"/>
      <c r="H72" s="12">
        <v>3057.27</v>
      </c>
      <c r="I72" s="12"/>
      <c r="J72" s="12">
        <v>6.46</v>
      </c>
      <c r="K72" s="12">
        <v>1006.4</v>
      </c>
      <c r="L72" s="12">
        <v>110.06</v>
      </c>
      <c r="M72" s="12"/>
      <c r="N72" s="12"/>
      <c r="O72" s="12"/>
      <c r="P72" s="12"/>
      <c r="Q72" s="12"/>
      <c r="R72" s="12">
        <f t="shared" si="30"/>
        <v>4185.1900000000005</v>
      </c>
      <c r="S72" s="13"/>
      <c r="T72" s="12"/>
    </row>
    <row r="73" spans="1:20" x14ac:dyDescent="0.3">
      <c r="A73" s="11"/>
      <c r="B73" s="11"/>
      <c r="C73" s="11"/>
      <c r="D73" s="11" t="s">
        <v>44</v>
      </c>
      <c r="E73" s="11"/>
      <c r="F73" s="12">
        <v>10</v>
      </c>
      <c r="G73" s="12">
        <v>20</v>
      </c>
      <c r="H73" s="12"/>
      <c r="I73" s="12">
        <v>10</v>
      </c>
      <c r="J73" s="12">
        <v>30</v>
      </c>
      <c r="K73" s="12">
        <v>30</v>
      </c>
      <c r="L73" s="12">
        <v>30</v>
      </c>
      <c r="M73" s="12"/>
      <c r="N73" s="12"/>
      <c r="O73" s="12"/>
      <c r="P73" s="12"/>
      <c r="Q73" s="12"/>
      <c r="R73" s="12">
        <f t="shared" si="30"/>
        <v>130</v>
      </c>
      <c r="S73" s="13"/>
      <c r="T73" s="12"/>
    </row>
    <row r="74" spans="1:20" x14ac:dyDescent="0.3">
      <c r="A74" s="11"/>
      <c r="B74" s="11"/>
      <c r="C74" s="11"/>
      <c r="D74" s="11" t="s">
        <v>45</v>
      </c>
      <c r="E74" s="11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>
        <f t="shared" si="30"/>
        <v>0</v>
      </c>
      <c r="S74" s="13"/>
      <c r="T74" s="12"/>
    </row>
    <row r="75" spans="1:20" x14ac:dyDescent="0.3">
      <c r="A75" s="11"/>
      <c r="B75" s="11"/>
      <c r="C75" s="11"/>
      <c r="D75" s="11" t="s">
        <v>46</v>
      </c>
      <c r="E75" s="11"/>
      <c r="F75" s="12">
        <v>487.37</v>
      </c>
      <c r="G75" s="12">
        <v>549.99</v>
      </c>
      <c r="H75" s="12">
        <v>402.38</v>
      </c>
      <c r="I75" s="12">
        <v>229.99</v>
      </c>
      <c r="J75" s="12">
        <v>602.39</v>
      </c>
      <c r="K75" s="12">
        <v>100.99</v>
      </c>
      <c r="L75" s="12">
        <v>540.99</v>
      </c>
      <c r="M75" s="12"/>
      <c r="N75" s="12"/>
      <c r="O75" s="12"/>
      <c r="P75" s="12"/>
      <c r="Q75" s="12"/>
      <c r="R75" s="12">
        <f t="shared" si="30"/>
        <v>2914.1000000000004</v>
      </c>
      <c r="S75" s="13"/>
      <c r="T75" s="12"/>
    </row>
    <row r="76" spans="1:20" x14ac:dyDescent="0.3">
      <c r="A76" s="11"/>
      <c r="B76" s="11"/>
      <c r="C76" s="11"/>
      <c r="D76" s="11" t="s">
        <v>47</v>
      </c>
      <c r="E76" s="11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>
        <f t="shared" si="30"/>
        <v>0</v>
      </c>
      <c r="S76" s="13"/>
      <c r="T76" s="12"/>
    </row>
    <row r="77" spans="1:20" x14ac:dyDescent="0.3">
      <c r="A77" s="11"/>
      <c r="B77" s="11"/>
      <c r="C77" s="11"/>
      <c r="D77" s="11" t="s">
        <v>48</v>
      </c>
      <c r="E77" s="11"/>
      <c r="F77" s="12">
        <v>470</v>
      </c>
      <c r="G77" s="12"/>
      <c r="H77" s="12"/>
      <c r="I77" s="12"/>
      <c r="J77" s="12"/>
      <c r="K77" s="12">
        <v>25</v>
      </c>
      <c r="L77" s="12">
        <v>40</v>
      </c>
      <c r="M77" s="12"/>
      <c r="N77" s="12"/>
      <c r="O77" s="12"/>
      <c r="P77" s="12"/>
      <c r="Q77" s="12"/>
      <c r="R77" s="12">
        <f t="shared" si="30"/>
        <v>535</v>
      </c>
      <c r="S77" s="13"/>
      <c r="T77" s="12"/>
    </row>
    <row r="78" spans="1:20" x14ac:dyDescent="0.3">
      <c r="A78" s="11"/>
      <c r="B78" s="11"/>
      <c r="C78" s="11"/>
      <c r="D78" s="11" t="s">
        <v>49</v>
      </c>
      <c r="E78" s="11"/>
      <c r="F78" s="12">
        <v>94.69</v>
      </c>
      <c r="G78" s="12">
        <v>11.22</v>
      </c>
      <c r="H78" s="12">
        <v>17.760000000000002</v>
      </c>
      <c r="I78" s="12">
        <v>227.59</v>
      </c>
      <c r="J78" s="12"/>
      <c r="K78" s="12">
        <v>50.61</v>
      </c>
      <c r="L78" s="12">
        <v>17.12</v>
      </c>
      <c r="M78" s="12"/>
      <c r="N78" s="12"/>
      <c r="O78" s="12"/>
      <c r="P78" s="12"/>
      <c r="Q78" s="12"/>
      <c r="R78" s="12">
        <f t="shared" si="30"/>
        <v>418.99</v>
      </c>
      <c r="S78" s="13"/>
      <c r="T78" s="12"/>
    </row>
    <row r="79" spans="1:20" x14ac:dyDescent="0.3">
      <c r="A79" s="11"/>
      <c r="B79" s="11"/>
      <c r="C79" s="11"/>
      <c r="D79" s="11" t="s">
        <v>50</v>
      </c>
      <c r="E79" s="11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>
        <f t="shared" si="30"/>
        <v>0</v>
      </c>
      <c r="S79" s="13"/>
      <c r="T79" s="12"/>
    </row>
    <row r="80" spans="1:20" x14ac:dyDescent="0.3">
      <c r="A80" s="11"/>
      <c r="B80" s="11"/>
      <c r="C80" s="11"/>
      <c r="D80" s="11" t="s">
        <v>51</v>
      </c>
      <c r="E80" s="11"/>
      <c r="F80" s="12">
        <v>6073.72</v>
      </c>
      <c r="G80" s="12">
        <v>2986.41</v>
      </c>
      <c r="H80" s="12">
        <v>811.89</v>
      </c>
      <c r="I80" s="12">
        <v>604.5</v>
      </c>
      <c r="J80" s="12">
        <v>420.32</v>
      </c>
      <c r="K80" s="12">
        <v>1534.69</v>
      </c>
      <c r="L80" s="12">
        <v>6.98</v>
      </c>
      <c r="M80" s="12"/>
      <c r="N80" s="12"/>
      <c r="O80" s="12"/>
      <c r="P80" s="12"/>
      <c r="Q80" s="12"/>
      <c r="R80" s="12">
        <f t="shared" si="30"/>
        <v>12438.51</v>
      </c>
      <c r="S80" s="13">
        <f>SUM(R80/T80)</f>
        <v>2.4876820985432118</v>
      </c>
      <c r="T80" s="12">
        <v>5000.04</v>
      </c>
    </row>
    <row r="81" spans="1:20" x14ac:dyDescent="0.3">
      <c r="A81" s="11"/>
      <c r="B81" s="11"/>
      <c r="C81" s="11"/>
      <c r="D81" s="11" t="s">
        <v>84</v>
      </c>
      <c r="E81" s="11"/>
      <c r="F81" s="12"/>
      <c r="G81" s="12"/>
      <c r="H81" s="12"/>
      <c r="I81" s="12">
        <v>70</v>
      </c>
      <c r="J81" s="12"/>
      <c r="K81" s="12"/>
      <c r="L81" s="12"/>
      <c r="M81" s="12"/>
      <c r="N81" s="12"/>
      <c r="O81" s="12"/>
      <c r="P81" s="12"/>
      <c r="Q81" s="12"/>
      <c r="R81" s="12">
        <f t="shared" si="30"/>
        <v>70</v>
      </c>
      <c r="S81" s="13"/>
      <c r="T81" s="12"/>
    </row>
    <row r="82" spans="1:20" x14ac:dyDescent="0.3">
      <c r="A82" s="11"/>
      <c r="B82" s="11"/>
      <c r="C82" s="11"/>
      <c r="D82" s="11" t="s">
        <v>52</v>
      </c>
      <c r="E82" s="11"/>
      <c r="F82" s="12">
        <v>1530</v>
      </c>
      <c r="G82" s="12">
        <v>270</v>
      </c>
      <c r="H82" s="12">
        <v>1995</v>
      </c>
      <c r="I82" s="12"/>
      <c r="J82" s="12">
        <v>400</v>
      </c>
      <c r="K82" s="12"/>
      <c r="L82" s="12"/>
      <c r="M82" s="12"/>
      <c r="N82" s="12"/>
      <c r="O82" s="12"/>
      <c r="P82" s="12"/>
      <c r="Q82" s="12"/>
      <c r="R82" s="12">
        <f t="shared" si="30"/>
        <v>4195</v>
      </c>
      <c r="S82" s="13"/>
      <c r="T82" s="12"/>
    </row>
    <row r="83" spans="1:20" x14ac:dyDescent="0.3">
      <c r="A83" s="11"/>
      <c r="B83" s="11"/>
      <c r="C83" s="11"/>
      <c r="D83" s="11" t="s">
        <v>53</v>
      </c>
      <c r="E83" s="11"/>
      <c r="F83" s="12"/>
      <c r="G83" s="12">
        <v>278.81</v>
      </c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>
        <f t="shared" si="30"/>
        <v>278.81</v>
      </c>
      <c r="T83" s="12"/>
    </row>
    <row r="84" spans="1:20" x14ac:dyDescent="0.3">
      <c r="A84" s="11"/>
      <c r="B84" s="11"/>
      <c r="C84" s="11"/>
      <c r="D84" s="11"/>
      <c r="E84" s="11" t="s">
        <v>80</v>
      </c>
      <c r="F84" s="12">
        <v>2152.65</v>
      </c>
      <c r="G84" s="12">
        <v>935.57</v>
      </c>
      <c r="H84" s="12">
        <v>1381.53</v>
      </c>
      <c r="I84" s="12">
        <v>1622.9</v>
      </c>
      <c r="J84" s="12">
        <v>2033.75</v>
      </c>
      <c r="K84" s="12">
        <v>443.11</v>
      </c>
      <c r="L84" s="12">
        <v>1579.52</v>
      </c>
      <c r="M84" s="12"/>
      <c r="N84" s="12"/>
      <c r="O84" s="12"/>
      <c r="P84" s="12"/>
      <c r="Q84" s="12"/>
      <c r="R84" s="12">
        <f t="shared" si="30"/>
        <v>10149.030000000001</v>
      </c>
      <c r="S84" s="13"/>
      <c r="T84" s="12"/>
    </row>
    <row r="85" spans="1:20" x14ac:dyDescent="0.3">
      <c r="A85" s="11"/>
      <c r="B85" s="11"/>
      <c r="C85" s="11"/>
      <c r="D85" s="11"/>
      <c r="E85" s="11" t="s">
        <v>81</v>
      </c>
      <c r="F85" s="12">
        <v>902.18</v>
      </c>
      <c r="G85" s="12">
        <v>6253.34</v>
      </c>
      <c r="H85" s="12">
        <v>332.07</v>
      </c>
      <c r="I85" s="12">
        <v>339.65</v>
      </c>
      <c r="J85" s="12">
        <v>347.42</v>
      </c>
      <c r="K85" s="12">
        <v>194.87</v>
      </c>
      <c r="L85" s="12">
        <v>277.73</v>
      </c>
      <c r="M85" s="12"/>
      <c r="N85" s="12"/>
      <c r="O85" s="12"/>
      <c r="P85" s="12"/>
      <c r="Q85" s="12"/>
      <c r="R85" s="12">
        <f t="shared" si="30"/>
        <v>8647.26</v>
      </c>
      <c r="S85" s="13"/>
      <c r="T85" s="12"/>
    </row>
    <row r="86" spans="1:20" x14ac:dyDescent="0.3">
      <c r="A86" s="11"/>
      <c r="B86" s="11"/>
      <c r="C86" s="11"/>
      <c r="D86" s="11" t="s">
        <v>82</v>
      </c>
      <c r="E86" s="11"/>
      <c r="F86" s="14">
        <f>SUM(F84:F85)</f>
        <v>3054.83</v>
      </c>
      <c r="G86" s="14">
        <f>SUM(G83:G85)</f>
        <v>7467.72</v>
      </c>
      <c r="H86" s="14">
        <f t="shared" ref="H86:Q86" si="31">SUM(H84:H85)</f>
        <v>1713.6</v>
      </c>
      <c r="I86" s="14">
        <f t="shared" si="31"/>
        <v>1962.5500000000002</v>
      </c>
      <c r="J86" s="14">
        <f t="shared" si="31"/>
        <v>2381.17</v>
      </c>
      <c r="K86" s="14">
        <f t="shared" si="31"/>
        <v>637.98</v>
      </c>
      <c r="L86" s="14">
        <f t="shared" si="31"/>
        <v>1857.25</v>
      </c>
      <c r="M86" s="14">
        <f t="shared" si="31"/>
        <v>0</v>
      </c>
      <c r="N86" s="14">
        <f t="shared" si="31"/>
        <v>0</v>
      </c>
      <c r="O86" s="14">
        <f t="shared" si="31"/>
        <v>0</v>
      </c>
      <c r="P86" s="14">
        <f t="shared" si="31"/>
        <v>0</v>
      </c>
      <c r="Q86" s="14">
        <f t="shared" si="31"/>
        <v>0</v>
      </c>
      <c r="R86" s="14">
        <f>ROUND(SUM(R83:R85),5)</f>
        <v>19075.099999999999</v>
      </c>
      <c r="S86" s="13">
        <f>SUM(R86/T86)</f>
        <v>3.179183333333333</v>
      </c>
      <c r="T86" s="14">
        <v>6000</v>
      </c>
    </row>
    <row r="87" spans="1:20" x14ac:dyDescent="0.3">
      <c r="A87" s="11"/>
      <c r="B87" s="11"/>
      <c r="C87" s="11"/>
      <c r="D87" s="11" t="s">
        <v>54</v>
      </c>
      <c r="E87" s="11"/>
      <c r="F87" s="12"/>
      <c r="G87" s="12"/>
      <c r="H87" s="12"/>
      <c r="I87" s="12"/>
      <c r="J87" s="12"/>
      <c r="K87" s="12"/>
      <c r="L87" s="12">
        <v>2537.92</v>
      </c>
      <c r="M87" s="12"/>
      <c r="N87" s="12"/>
      <c r="O87" s="12"/>
      <c r="P87" s="12"/>
      <c r="Q87" s="12"/>
      <c r="R87" s="12">
        <f t="shared" ref="R87:R95" si="32">SUM(F87:Q87)</f>
        <v>2537.92</v>
      </c>
      <c r="S87" s="13"/>
      <c r="T87" s="12">
        <v>3000</v>
      </c>
    </row>
    <row r="88" spans="1:20" x14ac:dyDescent="0.3">
      <c r="A88" s="11"/>
      <c r="B88" s="11"/>
      <c r="C88" s="11"/>
      <c r="D88" s="11" t="s">
        <v>55</v>
      </c>
      <c r="E88" s="11"/>
      <c r="F88" s="12">
        <v>92.95</v>
      </c>
      <c r="G88" s="12">
        <v>275.77</v>
      </c>
      <c r="H88" s="12">
        <v>192.5</v>
      </c>
      <c r="I88" s="12"/>
      <c r="J88" s="12">
        <v>85.03</v>
      </c>
      <c r="K88" s="12">
        <v>133.54</v>
      </c>
      <c r="L88" s="12">
        <v>67.650000000000006</v>
      </c>
      <c r="M88" s="12"/>
      <c r="N88" s="12"/>
      <c r="O88" s="12"/>
      <c r="P88" s="12"/>
      <c r="Q88" s="12"/>
      <c r="R88" s="12">
        <f t="shared" si="32"/>
        <v>847.43999999999994</v>
      </c>
      <c r="S88" s="13">
        <f>SUM(R88/T88)</f>
        <v>0.42287425149700597</v>
      </c>
      <c r="T88" s="12">
        <v>2004</v>
      </c>
    </row>
    <row r="89" spans="1:20" x14ac:dyDescent="0.3">
      <c r="A89" s="11"/>
      <c r="B89" s="11"/>
      <c r="C89" s="11"/>
      <c r="D89" s="11" t="s">
        <v>56</v>
      </c>
      <c r="E89" s="11"/>
      <c r="F89" s="12">
        <v>19.5</v>
      </c>
      <c r="G89" s="12">
        <v>597.63</v>
      </c>
      <c r="H89" s="12">
        <v>1137.95</v>
      </c>
      <c r="I89" s="12">
        <v>668.58</v>
      </c>
      <c r="J89" s="12">
        <v>641.13</v>
      </c>
      <c r="K89" s="12">
        <v>719.35</v>
      </c>
      <c r="L89" s="12">
        <v>681.81</v>
      </c>
      <c r="M89" s="12"/>
      <c r="N89" s="12"/>
      <c r="O89" s="12"/>
      <c r="P89" s="12"/>
      <c r="Q89" s="12"/>
      <c r="R89" s="12">
        <f t="shared" si="32"/>
        <v>4465.95</v>
      </c>
      <c r="S89" s="13">
        <f>SUM(R89/T89)</f>
        <v>0.55796476761619185</v>
      </c>
      <c r="T89" s="12">
        <v>8004</v>
      </c>
    </row>
    <row r="90" spans="1:20" x14ac:dyDescent="0.3">
      <c r="A90" s="11"/>
      <c r="B90" s="11"/>
      <c r="C90" s="11"/>
      <c r="D90" s="11" t="s">
        <v>57</v>
      </c>
      <c r="E90" s="11"/>
      <c r="F90" s="12">
        <v>199</v>
      </c>
      <c r="G90" s="12">
        <v>48.06</v>
      </c>
      <c r="H90" s="12"/>
      <c r="I90" s="12"/>
      <c r="J90" s="12"/>
      <c r="K90" s="12">
        <v>199.01</v>
      </c>
      <c r="L90" s="12">
        <v>20</v>
      </c>
      <c r="M90" s="12"/>
      <c r="N90" s="12"/>
      <c r="O90" s="12"/>
      <c r="P90" s="12"/>
      <c r="Q90" s="12"/>
      <c r="R90" s="12">
        <f t="shared" si="32"/>
        <v>466.07</v>
      </c>
      <c r="S90" s="13"/>
      <c r="T90" s="12"/>
    </row>
    <row r="91" spans="1:20" x14ac:dyDescent="0.3">
      <c r="A91" s="11"/>
      <c r="B91" s="11"/>
      <c r="C91" s="11"/>
      <c r="D91" s="11" t="s">
        <v>58</v>
      </c>
      <c r="E91" s="11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>
        <f t="shared" si="32"/>
        <v>0</v>
      </c>
      <c r="S91" s="13"/>
      <c r="T91" s="12"/>
    </row>
    <row r="92" spans="1:20" x14ac:dyDescent="0.3">
      <c r="A92" s="11"/>
      <c r="B92" s="11"/>
      <c r="C92" s="11"/>
      <c r="D92" s="11"/>
      <c r="E92" s="11" t="s">
        <v>59</v>
      </c>
      <c r="F92" s="12"/>
      <c r="G92" s="12">
        <v>1146</v>
      </c>
      <c r="H92" s="12">
        <v>902.05</v>
      </c>
      <c r="I92" s="12">
        <v>790.91</v>
      </c>
      <c r="J92" s="12">
        <v>824.78</v>
      </c>
      <c r="K92" s="12">
        <v>788.76</v>
      </c>
      <c r="L92" s="12">
        <v>826.59</v>
      </c>
      <c r="M92" s="12"/>
      <c r="N92" s="12"/>
      <c r="O92" s="12"/>
      <c r="P92" s="12"/>
      <c r="Q92" s="12"/>
      <c r="R92" s="12">
        <f t="shared" si="32"/>
        <v>5279.09</v>
      </c>
      <c r="S92" s="13">
        <f>SUM(R92/T92)</f>
        <v>0.73320694444444445</v>
      </c>
      <c r="T92" s="12">
        <v>7200</v>
      </c>
    </row>
    <row r="93" spans="1:20" x14ac:dyDescent="0.3">
      <c r="A93" s="11"/>
      <c r="B93" s="11"/>
      <c r="C93" s="11"/>
      <c r="D93" s="11"/>
      <c r="E93" s="11" t="s">
        <v>60</v>
      </c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>
        <f t="shared" si="32"/>
        <v>0</v>
      </c>
      <c r="S93" s="13"/>
      <c r="T93" s="12">
        <v>2004</v>
      </c>
    </row>
    <row r="94" spans="1:20" x14ac:dyDescent="0.3">
      <c r="A94" s="11"/>
      <c r="B94" s="11"/>
      <c r="C94" s="11"/>
      <c r="D94" s="11"/>
      <c r="E94" s="11" t="s">
        <v>61</v>
      </c>
      <c r="F94" s="12">
        <v>2669.63</v>
      </c>
      <c r="G94" s="12">
        <v>2341.21</v>
      </c>
      <c r="H94" s="12">
        <v>1181.1600000000001</v>
      </c>
      <c r="I94" s="12">
        <v>434</v>
      </c>
      <c r="J94" s="12">
        <v>497.25</v>
      </c>
      <c r="K94" s="12">
        <v>746.34</v>
      </c>
      <c r="L94" s="12"/>
      <c r="M94" s="12"/>
      <c r="N94" s="12"/>
      <c r="O94" s="12"/>
      <c r="P94" s="12"/>
      <c r="Q94" s="12"/>
      <c r="R94" s="12">
        <f t="shared" si="32"/>
        <v>7869.59</v>
      </c>
      <c r="S94" s="13">
        <f>SUM(R94/T94)</f>
        <v>0.78695270437836495</v>
      </c>
      <c r="T94" s="12">
        <v>10000.08</v>
      </c>
    </row>
    <row r="95" spans="1:20" x14ac:dyDescent="0.3">
      <c r="A95" s="11"/>
      <c r="B95" s="11"/>
      <c r="C95" s="11"/>
      <c r="D95" s="11"/>
      <c r="E95" s="11" t="s">
        <v>62</v>
      </c>
      <c r="F95" s="12">
        <v>781.11</v>
      </c>
      <c r="G95" s="12">
        <v>578.30999999999995</v>
      </c>
      <c r="H95" s="12">
        <v>729.75</v>
      </c>
      <c r="I95" s="12">
        <v>568.57000000000005</v>
      </c>
      <c r="J95" s="12">
        <v>644.78</v>
      </c>
      <c r="K95" s="12">
        <v>756.63</v>
      </c>
      <c r="L95" s="12">
        <v>618.48</v>
      </c>
      <c r="M95" s="12"/>
      <c r="N95" s="12"/>
      <c r="O95" s="12"/>
      <c r="P95" s="12"/>
      <c r="Q95" s="12"/>
      <c r="R95" s="12">
        <f t="shared" si="32"/>
        <v>4677.630000000001</v>
      </c>
      <c r="S95" s="13">
        <f>SUM(R95/T95)</f>
        <v>0.75397001934235997</v>
      </c>
      <c r="T95" s="12">
        <v>6204</v>
      </c>
    </row>
    <row r="96" spans="1:20" x14ac:dyDescent="0.3">
      <c r="A96" s="11"/>
      <c r="B96" s="11"/>
      <c r="C96" s="11"/>
      <c r="D96" s="11" t="s">
        <v>63</v>
      </c>
      <c r="E96" s="11"/>
      <c r="F96" s="14">
        <f>ROUND(SUM(F92:F95),5)</f>
        <v>3450.74</v>
      </c>
      <c r="G96" s="14">
        <f t="shared" ref="G96:R96" si="33">ROUND(SUM(G92:G95),5)</f>
        <v>4065.52</v>
      </c>
      <c r="H96" s="14">
        <f t="shared" si="33"/>
        <v>2812.96</v>
      </c>
      <c r="I96" s="14">
        <f t="shared" si="33"/>
        <v>1793.48</v>
      </c>
      <c r="J96" s="14">
        <f t="shared" si="33"/>
        <v>1966.81</v>
      </c>
      <c r="K96" s="14">
        <f t="shared" si="33"/>
        <v>2291.73</v>
      </c>
      <c r="L96" s="14">
        <f t="shared" si="33"/>
        <v>1445.07</v>
      </c>
      <c r="M96" s="14">
        <f t="shared" si="33"/>
        <v>0</v>
      </c>
      <c r="N96" s="14">
        <f t="shared" si="33"/>
        <v>0</v>
      </c>
      <c r="O96" s="14">
        <f t="shared" si="33"/>
        <v>0</v>
      </c>
      <c r="P96" s="14">
        <f t="shared" si="33"/>
        <v>0</v>
      </c>
      <c r="Q96" s="14">
        <f t="shared" si="33"/>
        <v>0</v>
      </c>
      <c r="R96" s="14">
        <f t="shared" si="33"/>
        <v>17826.310000000001</v>
      </c>
      <c r="S96" s="13">
        <f>SUM(R96/T96)</f>
        <v>0.7016000421913029</v>
      </c>
      <c r="T96" s="14">
        <f>ROUND(SUM(T91:T95),5)</f>
        <v>25408.080000000002</v>
      </c>
    </row>
    <row r="97" spans="1:20" x14ac:dyDescent="0.3">
      <c r="A97" s="11"/>
      <c r="B97" s="11"/>
      <c r="C97" s="11" t="s">
        <v>64</v>
      </c>
      <c r="D97" s="11"/>
      <c r="E97" s="11"/>
      <c r="F97" s="16">
        <f>ROUND(SUM(F86:F90)+SUM(F96:F96)+SUM(F70:F82),5)</f>
        <v>15487.8</v>
      </c>
      <c r="G97" s="16">
        <f t="shared" ref="G97:Q97" si="34">ROUND(SUM(G86:G90)+SUM(G96:G96)+SUM(G70:G82),5)</f>
        <v>16321.56</v>
      </c>
      <c r="H97" s="16">
        <f>ROUND(SUM(H86:H90)+SUM(H96:H96)+SUM(H70:H82),5)</f>
        <v>12311.31</v>
      </c>
      <c r="I97" s="16">
        <f t="shared" si="34"/>
        <v>5566.69</v>
      </c>
      <c r="J97" s="16">
        <f t="shared" si="34"/>
        <v>6533.31</v>
      </c>
      <c r="K97" s="16">
        <f t="shared" si="34"/>
        <v>6729.3</v>
      </c>
      <c r="L97" s="16">
        <f t="shared" si="34"/>
        <v>7354.85</v>
      </c>
      <c r="M97" s="16">
        <f t="shared" si="34"/>
        <v>0</v>
      </c>
      <c r="N97" s="16">
        <f t="shared" si="34"/>
        <v>0</v>
      </c>
      <c r="O97" s="16">
        <f t="shared" si="34"/>
        <v>0</v>
      </c>
      <c r="P97" s="16">
        <f t="shared" si="34"/>
        <v>0</v>
      </c>
      <c r="Q97" s="16">
        <f t="shared" si="34"/>
        <v>0</v>
      </c>
      <c r="R97" s="16">
        <f t="shared" ref="R97" si="35">ROUND(SUM(R86:R90)+SUM(R96:R96)+SUM(R71:R82),5)</f>
        <v>70304.820000000007</v>
      </c>
      <c r="S97" s="13">
        <f>SUM(R97/T97)</f>
        <v>1.422710241111605</v>
      </c>
      <c r="T97" s="14">
        <f>ROUND(SUM(T70:T90)+SUM(T96:T96),5)</f>
        <v>49416.12</v>
      </c>
    </row>
    <row r="98" spans="1:20" x14ac:dyDescent="0.3">
      <c r="A98" s="11"/>
      <c r="B98" s="11"/>
      <c r="C98" s="11" t="s">
        <v>65</v>
      </c>
      <c r="D98" s="11"/>
      <c r="E98" s="11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3"/>
      <c r="T98" s="12"/>
    </row>
    <row r="99" spans="1:20" x14ac:dyDescent="0.3">
      <c r="A99" s="11"/>
      <c r="B99" s="11"/>
      <c r="C99" s="11"/>
      <c r="D99" s="11" t="s">
        <v>66</v>
      </c>
      <c r="E99" s="11"/>
      <c r="F99" s="12">
        <v>118.25</v>
      </c>
      <c r="G99" s="12">
        <v>118.25</v>
      </c>
      <c r="H99" s="12">
        <v>148.25</v>
      </c>
      <c r="I99" s="12">
        <v>206.5</v>
      </c>
      <c r="J99" s="12"/>
      <c r="K99" s="12">
        <v>148.25</v>
      </c>
      <c r="L99" s="12"/>
      <c r="M99" s="12"/>
      <c r="N99" s="12"/>
      <c r="O99" s="12"/>
      <c r="P99" s="12"/>
      <c r="Q99" s="12"/>
      <c r="R99" s="12">
        <f t="shared" ref="R99:R115" si="36">SUM(F99:Q99)</f>
        <v>739.5</v>
      </c>
      <c r="S99" s="13">
        <f>SUM(R99/T99)</f>
        <v>0.49299999999999999</v>
      </c>
      <c r="T99" s="12">
        <v>1500</v>
      </c>
    </row>
    <row r="100" spans="1:20" x14ac:dyDescent="0.3">
      <c r="A100" s="11"/>
      <c r="B100" s="11"/>
      <c r="C100" s="11"/>
      <c r="D100" s="11" t="s">
        <v>140</v>
      </c>
      <c r="E100" s="11"/>
      <c r="F100" s="12"/>
      <c r="G100" s="12"/>
      <c r="H100" s="12">
        <v>50</v>
      </c>
      <c r="I100" s="12"/>
      <c r="J100" s="12"/>
      <c r="K100" s="12"/>
      <c r="L100" s="12"/>
      <c r="M100" s="12"/>
      <c r="N100" s="12"/>
      <c r="O100" s="12"/>
      <c r="P100" s="12"/>
      <c r="Q100" s="12"/>
      <c r="R100" s="12">
        <f t="shared" si="36"/>
        <v>50</v>
      </c>
      <c r="S100" s="13"/>
      <c r="T100" s="12"/>
    </row>
    <row r="101" spans="1:20" x14ac:dyDescent="0.3">
      <c r="A101" s="11"/>
      <c r="B101" s="11"/>
      <c r="C101" s="11"/>
      <c r="D101" s="11" t="s">
        <v>94</v>
      </c>
      <c r="E101" s="11"/>
      <c r="F101" s="12">
        <v>1377.35</v>
      </c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>
        <f t="shared" si="36"/>
        <v>1377.35</v>
      </c>
      <c r="S101" s="13"/>
      <c r="T101" s="12"/>
    </row>
    <row r="102" spans="1:20" x14ac:dyDescent="0.3">
      <c r="A102" s="11"/>
      <c r="B102" s="11"/>
      <c r="C102" s="11"/>
      <c r="D102" s="11" t="s">
        <v>102</v>
      </c>
      <c r="E102" s="11"/>
      <c r="F102" s="12"/>
      <c r="G102" s="12"/>
      <c r="H102" s="12"/>
      <c r="I102" s="12"/>
      <c r="J102" s="12"/>
      <c r="K102" s="12"/>
      <c r="L102" s="12">
        <v>250</v>
      </c>
      <c r="M102" s="12"/>
      <c r="N102" s="12"/>
      <c r="O102" s="12"/>
      <c r="P102" s="12"/>
      <c r="Q102" s="12"/>
      <c r="R102" s="12">
        <f t="shared" si="36"/>
        <v>250</v>
      </c>
      <c r="S102" s="13"/>
      <c r="T102" s="12"/>
    </row>
    <row r="103" spans="1:20" x14ac:dyDescent="0.3">
      <c r="A103" s="11"/>
      <c r="B103" s="11"/>
      <c r="C103" s="11"/>
      <c r="D103" s="11" t="s">
        <v>185</v>
      </c>
      <c r="E103" s="11"/>
      <c r="F103" s="12">
        <v>3683.35</v>
      </c>
      <c r="G103" s="12">
        <v>3819.62</v>
      </c>
      <c r="H103" s="12">
        <v>5310.9</v>
      </c>
      <c r="I103" s="12">
        <v>3634.81</v>
      </c>
      <c r="J103" s="12">
        <v>3315.64</v>
      </c>
      <c r="K103" s="12">
        <v>3477.28</v>
      </c>
      <c r="L103" s="12">
        <v>3438.08</v>
      </c>
      <c r="M103" s="12"/>
      <c r="N103" s="12"/>
      <c r="O103" s="12"/>
      <c r="P103" s="12"/>
      <c r="Q103" s="12"/>
      <c r="R103" s="12">
        <f t="shared" si="36"/>
        <v>26679.68</v>
      </c>
      <c r="S103" s="13">
        <f>SUM(R103/T103)</f>
        <v>0.36919738735746704</v>
      </c>
      <c r="T103" s="12">
        <v>72264</v>
      </c>
    </row>
    <row r="104" spans="1:20" x14ac:dyDescent="0.3">
      <c r="A104" s="11"/>
      <c r="B104" s="11"/>
      <c r="C104" s="11"/>
      <c r="D104" s="11" t="s">
        <v>68</v>
      </c>
      <c r="E104" s="11"/>
      <c r="F104" s="12">
        <v>147.16</v>
      </c>
      <c r="G104" s="12">
        <v>103.91</v>
      </c>
      <c r="H104" s="12">
        <v>55.79</v>
      </c>
      <c r="I104" s="12">
        <v>58.7</v>
      </c>
      <c r="J104" s="12">
        <v>20.55</v>
      </c>
      <c r="K104" s="12">
        <v>24.48</v>
      </c>
      <c r="L104" s="12">
        <v>23.02</v>
      </c>
      <c r="M104" s="12"/>
      <c r="N104" s="12"/>
      <c r="O104" s="12"/>
      <c r="P104" s="12"/>
      <c r="Q104" s="12"/>
      <c r="R104" s="12">
        <f t="shared" si="36"/>
        <v>433.61</v>
      </c>
      <c r="S104" s="13"/>
      <c r="T104" s="12"/>
    </row>
    <row r="105" spans="1:20" x14ac:dyDescent="0.3">
      <c r="A105" s="11"/>
      <c r="B105" s="11"/>
      <c r="C105" s="11"/>
      <c r="D105" s="11" t="s">
        <v>104</v>
      </c>
      <c r="E105" s="11"/>
      <c r="F105" s="12">
        <v>65</v>
      </c>
      <c r="G105" s="12"/>
      <c r="H105" s="12">
        <v>130</v>
      </c>
      <c r="I105" s="12">
        <v>200</v>
      </c>
      <c r="J105" s="12">
        <v>195</v>
      </c>
      <c r="K105" s="12">
        <v>195</v>
      </c>
      <c r="L105" s="12">
        <v>330</v>
      </c>
      <c r="M105" s="12"/>
      <c r="N105" s="12"/>
      <c r="O105" s="12"/>
      <c r="P105" s="12"/>
      <c r="Q105" s="12"/>
      <c r="R105" s="12">
        <f t="shared" si="36"/>
        <v>1115</v>
      </c>
      <c r="S105" s="13"/>
      <c r="T105" s="12"/>
    </row>
    <row r="106" spans="1:20" x14ac:dyDescent="0.3">
      <c r="A106" s="11"/>
      <c r="B106" s="11"/>
      <c r="C106" s="11"/>
      <c r="D106" s="11" t="s">
        <v>69</v>
      </c>
      <c r="E106" s="11"/>
      <c r="F106" s="12">
        <v>481.51</v>
      </c>
      <c r="G106" s="12">
        <v>442.72</v>
      </c>
      <c r="H106" s="12">
        <v>694.23</v>
      </c>
      <c r="I106" s="12">
        <v>475.13</v>
      </c>
      <c r="J106" s="12">
        <v>433.43</v>
      </c>
      <c r="K106" s="12">
        <v>454.56</v>
      </c>
      <c r="L106" s="12">
        <v>405.95</v>
      </c>
      <c r="M106" s="12"/>
      <c r="N106" s="12"/>
      <c r="O106" s="12"/>
      <c r="P106" s="12"/>
      <c r="Q106" s="12"/>
      <c r="R106" s="12">
        <f t="shared" si="36"/>
        <v>3387.5299999999997</v>
      </c>
      <c r="S106" s="13"/>
      <c r="T106" s="12"/>
    </row>
    <row r="107" spans="1:20" x14ac:dyDescent="0.3">
      <c r="A107" s="11"/>
      <c r="B107" s="11"/>
      <c r="C107" s="11"/>
      <c r="D107" s="11" t="s">
        <v>70</v>
      </c>
      <c r="E107" s="11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>
        <f t="shared" si="36"/>
        <v>0</v>
      </c>
      <c r="S107" s="13"/>
      <c r="T107" s="12"/>
    </row>
    <row r="108" spans="1:20" x14ac:dyDescent="0.3">
      <c r="A108" s="11"/>
      <c r="B108" s="11"/>
      <c r="C108" s="11"/>
      <c r="D108" s="11"/>
      <c r="E108" s="11" t="s">
        <v>71</v>
      </c>
      <c r="F108" s="12">
        <v>4155.7</v>
      </c>
      <c r="G108" s="12">
        <v>1052.6300000000001</v>
      </c>
      <c r="H108" s="12">
        <v>2589.4</v>
      </c>
      <c r="I108" s="12">
        <v>1358.84</v>
      </c>
      <c r="J108" s="12">
        <v>1360.72</v>
      </c>
      <c r="K108" s="12">
        <v>2912.82</v>
      </c>
      <c r="L108" s="12">
        <v>2088.96</v>
      </c>
      <c r="M108" s="12"/>
      <c r="N108" s="12"/>
      <c r="O108" s="12"/>
      <c r="P108" s="12"/>
      <c r="Q108" s="12"/>
      <c r="R108" s="12">
        <f t="shared" si="36"/>
        <v>15519.07</v>
      </c>
      <c r="S108" s="13"/>
      <c r="T108" s="12"/>
    </row>
    <row r="109" spans="1:20" x14ac:dyDescent="0.3">
      <c r="A109" s="11"/>
      <c r="B109" s="11"/>
      <c r="C109" s="11"/>
      <c r="D109" s="11"/>
      <c r="E109" s="11" t="s">
        <v>72</v>
      </c>
      <c r="F109" s="12">
        <v>22366.75</v>
      </c>
      <c r="G109" s="12">
        <v>21464.38</v>
      </c>
      <c r="H109" s="12">
        <v>32266.75</v>
      </c>
      <c r="I109" s="12">
        <v>29355</v>
      </c>
      <c r="J109" s="12">
        <v>23673.5</v>
      </c>
      <c r="K109" s="12">
        <v>21439.25</v>
      </c>
      <c r="L109" s="12">
        <v>20305</v>
      </c>
      <c r="M109" s="12"/>
      <c r="N109" s="12"/>
      <c r="O109" s="12"/>
      <c r="P109" s="12"/>
      <c r="Q109" s="12"/>
      <c r="R109" s="12">
        <f t="shared" si="36"/>
        <v>170870.63</v>
      </c>
      <c r="S109" s="13"/>
      <c r="T109" s="12"/>
    </row>
    <row r="110" spans="1:20" x14ac:dyDescent="0.3">
      <c r="A110" s="11"/>
      <c r="B110" s="11"/>
      <c r="C110" s="11"/>
      <c r="D110" s="11" t="s">
        <v>73</v>
      </c>
      <c r="E110" s="11"/>
      <c r="F110" s="14">
        <f>ROUND(SUM(F108:F109),5)</f>
        <v>26522.45</v>
      </c>
      <c r="G110" s="14">
        <f t="shared" ref="G110:R110" si="37">ROUND(SUM(G108:G109),5)</f>
        <v>22517.01</v>
      </c>
      <c r="H110" s="14">
        <f t="shared" si="37"/>
        <v>34856.15</v>
      </c>
      <c r="I110" s="14">
        <f t="shared" si="37"/>
        <v>30713.84</v>
      </c>
      <c r="J110" s="14">
        <f t="shared" si="37"/>
        <v>25034.22</v>
      </c>
      <c r="K110" s="14">
        <f t="shared" si="37"/>
        <v>24352.07</v>
      </c>
      <c r="L110" s="14">
        <f t="shared" si="37"/>
        <v>22393.96</v>
      </c>
      <c r="M110" s="14">
        <f t="shared" si="37"/>
        <v>0</v>
      </c>
      <c r="N110" s="14">
        <f t="shared" si="37"/>
        <v>0</v>
      </c>
      <c r="O110" s="14">
        <f t="shared" si="37"/>
        <v>0</v>
      </c>
      <c r="P110" s="14">
        <f t="shared" si="37"/>
        <v>0</v>
      </c>
      <c r="Q110" s="14">
        <f t="shared" si="37"/>
        <v>0</v>
      </c>
      <c r="R110" s="14">
        <f t="shared" si="37"/>
        <v>186389.7</v>
      </c>
      <c r="S110" s="13"/>
      <c r="T110" s="14">
        <v>298224</v>
      </c>
    </row>
    <row r="111" spans="1:20" x14ac:dyDescent="0.3">
      <c r="A111" s="11"/>
      <c r="B111" s="11"/>
      <c r="C111" s="11"/>
      <c r="D111" s="11" t="s">
        <v>74</v>
      </c>
      <c r="E111" s="11"/>
      <c r="F111" s="12">
        <v>20846.16</v>
      </c>
      <c r="G111" s="12">
        <v>20626.88</v>
      </c>
      <c r="H111" s="12">
        <v>27623.45</v>
      </c>
      <c r="I111" s="12">
        <v>14769.23</v>
      </c>
      <c r="J111" s="12">
        <v>16307.53</v>
      </c>
      <c r="K111" s="12">
        <v>17917.439999999999</v>
      </c>
      <c r="L111" s="12">
        <v>20153.84</v>
      </c>
      <c r="M111" s="12"/>
      <c r="N111" s="12"/>
      <c r="O111" s="12"/>
      <c r="P111" s="12"/>
      <c r="Q111" s="12"/>
      <c r="R111" s="12">
        <f t="shared" si="36"/>
        <v>138244.53</v>
      </c>
      <c r="S111" s="13"/>
      <c r="T111" s="12">
        <v>208000.08</v>
      </c>
    </row>
    <row r="112" spans="1:20" x14ac:dyDescent="0.3">
      <c r="A112" s="11"/>
      <c r="B112" s="11"/>
      <c r="C112" s="11"/>
      <c r="D112" s="11" t="s">
        <v>76</v>
      </c>
      <c r="E112" s="11"/>
      <c r="F112" s="12">
        <v>780</v>
      </c>
      <c r="G112" s="12">
        <v>1129.28</v>
      </c>
      <c r="H112" s="12">
        <v>6943.83</v>
      </c>
      <c r="I112" s="12">
        <v>1942.06</v>
      </c>
      <c r="J112" s="12">
        <v>2000.16</v>
      </c>
      <c r="K112" s="12">
        <v>3185.02</v>
      </c>
      <c r="L112" s="12">
        <v>2394.2600000000002</v>
      </c>
      <c r="M112" s="12"/>
      <c r="N112" s="12"/>
      <c r="O112" s="12"/>
      <c r="P112" s="12"/>
      <c r="Q112" s="12"/>
      <c r="R112" s="12">
        <f t="shared" si="36"/>
        <v>18374.61</v>
      </c>
      <c r="S112" s="13"/>
      <c r="T112" s="12"/>
    </row>
    <row r="113" spans="1:20" x14ac:dyDescent="0.3">
      <c r="A113" s="11"/>
      <c r="B113" s="11"/>
      <c r="C113" s="11"/>
      <c r="D113" s="11" t="s">
        <v>92</v>
      </c>
      <c r="E113" s="11"/>
      <c r="F113" s="12"/>
      <c r="G113" s="12"/>
      <c r="H113" s="12"/>
      <c r="I113" s="12">
        <v>89</v>
      </c>
      <c r="J113" s="12"/>
      <c r="K113" s="12"/>
      <c r="L113" s="12"/>
      <c r="M113" s="12"/>
      <c r="N113" s="12"/>
      <c r="O113" s="12"/>
      <c r="P113" s="12"/>
      <c r="Q113" s="12"/>
      <c r="R113" s="12">
        <f t="shared" si="36"/>
        <v>89</v>
      </c>
      <c r="S113" s="13"/>
      <c r="T113" s="12"/>
    </row>
    <row r="114" spans="1:20" x14ac:dyDescent="0.3">
      <c r="A114" s="11"/>
      <c r="B114" s="11"/>
      <c r="C114" s="11" t="s">
        <v>77</v>
      </c>
      <c r="D114" s="11"/>
      <c r="E114" s="11"/>
      <c r="F114" s="14">
        <f>ROUND(SUM(F98:F106)+SUM(F110:F113),5)</f>
        <v>54021.23</v>
      </c>
      <c r="G114" s="14">
        <f t="shared" ref="G114:Q114" si="38">ROUND(SUM(G98:G106)+SUM(G110:G113),5)</f>
        <v>48757.67</v>
      </c>
      <c r="H114" s="14">
        <f t="shared" ref="H114" si="39">ROUND(SUM(H98:H106)+SUM(H110:H113),5)</f>
        <v>75812.600000000006</v>
      </c>
      <c r="I114" s="14">
        <f t="shared" si="38"/>
        <v>52089.27</v>
      </c>
      <c r="J114" s="14">
        <f t="shared" si="38"/>
        <v>47306.53</v>
      </c>
      <c r="K114" s="14">
        <f t="shared" si="38"/>
        <v>49754.1</v>
      </c>
      <c r="L114" s="14">
        <f t="shared" si="38"/>
        <v>49389.11</v>
      </c>
      <c r="M114" s="14">
        <f t="shared" si="38"/>
        <v>0</v>
      </c>
      <c r="N114" s="14">
        <f t="shared" si="38"/>
        <v>0</v>
      </c>
      <c r="O114" s="14">
        <f t="shared" si="38"/>
        <v>0</v>
      </c>
      <c r="P114" s="14">
        <f t="shared" si="38"/>
        <v>0</v>
      </c>
      <c r="Q114" s="14">
        <f t="shared" si="38"/>
        <v>0</v>
      </c>
      <c r="R114" s="14">
        <f>ROUND(SUM(R99:R106)+SUM(R110:R113),5)</f>
        <v>377130.51</v>
      </c>
      <c r="S114" s="13">
        <f>SUM(R114/T114)</f>
        <v>0.65023838076120466</v>
      </c>
      <c r="T114" s="14">
        <f>ROUND(SUM(T98:T106)+SUM(T110:T112),5)</f>
        <v>579988.07999999996</v>
      </c>
    </row>
    <row r="115" spans="1:20" x14ac:dyDescent="0.3">
      <c r="A115" s="11"/>
      <c r="B115" s="11"/>
      <c r="C115" s="11" t="s">
        <v>167</v>
      </c>
      <c r="D115" s="11"/>
      <c r="E115" s="11"/>
      <c r="F115" s="14"/>
      <c r="G115" s="14"/>
      <c r="H115" s="14"/>
      <c r="I115" s="14"/>
      <c r="J115" s="14">
        <v>-0.69</v>
      </c>
      <c r="K115" s="14"/>
      <c r="L115" s="14">
        <v>-0.03</v>
      </c>
      <c r="M115" s="14"/>
      <c r="N115" s="14"/>
      <c r="O115" s="14"/>
      <c r="P115" s="14"/>
      <c r="Q115" s="14"/>
      <c r="R115" s="12">
        <f t="shared" si="36"/>
        <v>-0.72</v>
      </c>
      <c r="S115" s="13"/>
      <c r="T115" s="14"/>
    </row>
    <row r="116" spans="1:20" x14ac:dyDescent="0.3">
      <c r="A116" s="11"/>
      <c r="B116" s="11" t="s">
        <v>78</v>
      </c>
      <c r="C116" s="11"/>
      <c r="D116" s="11"/>
      <c r="E116" s="11"/>
      <c r="F116" s="14">
        <f t="shared" ref="F116:Q116" si="40">ROUND(F56+F64+F69+F97+SUM(F114:F114),5)</f>
        <v>99005.4</v>
      </c>
      <c r="G116" s="14">
        <f t="shared" si="40"/>
        <v>119491.99</v>
      </c>
      <c r="H116" s="14">
        <f t="shared" si="40"/>
        <v>90402.3</v>
      </c>
      <c r="I116" s="14">
        <f t="shared" si="40"/>
        <v>59260.39</v>
      </c>
      <c r="J116" s="14">
        <f>ROUND(J56+J64+J69+J97+SUM(J114:J114),5)+J115</f>
        <v>55924.85</v>
      </c>
      <c r="K116" s="14">
        <f t="shared" si="40"/>
        <v>62031.07</v>
      </c>
      <c r="L116" s="14">
        <f t="shared" si="40"/>
        <v>62682.12</v>
      </c>
      <c r="M116" s="14">
        <f t="shared" si="40"/>
        <v>0</v>
      </c>
      <c r="N116" s="14">
        <f t="shared" si="40"/>
        <v>0</v>
      </c>
      <c r="O116" s="14">
        <f t="shared" si="40"/>
        <v>0</v>
      </c>
      <c r="P116" s="14">
        <f t="shared" si="40"/>
        <v>0</v>
      </c>
      <c r="Q116" s="14">
        <f t="shared" si="40"/>
        <v>0</v>
      </c>
      <c r="R116" s="14">
        <f>ROUND(R56+R64+R69+R97+SUM(R114:R114),5)+R115</f>
        <v>548798.09000000008</v>
      </c>
      <c r="S116" s="13">
        <f>SUM(R116/T116)</f>
        <v>0.81101045397295735</v>
      </c>
      <c r="T116" s="14">
        <f>ROUND(T45+T56+T69+T97+SUM(T114:T114),5)</f>
        <v>676684.36</v>
      </c>
    </row>
    <row r="117" spans="1:20" ht="16.2" thickBot="1" x14ac:dyDescent="0.35">
      <c r="A117" s="11" t="s">
        <v>108</v>
      </c>
      <c r="B117" s="11"/>
      <c r="C117" s="11"/>
      <c r="D117" s="11"/>
      <c r="E117" s="11"/>
      <c r="F117" s="17">
        <f t="shared" ref="F117:Q117" si="41">ROUND(F2+F44-F116,5)</f>
        <v>-69797.210000000006</v>
      </c>
      <c r="G117" s="14">
        <f t="shared" si="41"/>
        <v>-33467.910000000003</v>
      </c>
      <c r="H117" s="17">
        <f t="shared" si="41"/>
        <v>-47040.09</v>
      </c>
      <c r="I117" s="17">
        <f>ROUND(I44-I116,5)</f>
        <v>-1669.15</v>
      </c>
      <c r="J117" s="17">
        <f t="shared" si="41"/>
        <v>13433.38</v>
      </c>
      <c r="K117" s="17">
        <f t="shared" si="41"/>
        <v>-34945.22</v>
      </c>
      <c r="L117" s="17">
        <f t="shared" si="41"/>
        <v>-8126.12</v>
      </c>
      <c r="M117" s="17">
        <f t="shared" si="41"/>
        <v>0</v>
      </c>
      <c r="N117" s="17">
        <f t="shared" si="41"/>
        <v>0</v>
      </c>
      <c r="O117" s="17">
        <f t="shared" si="41"/>
        <v>0</v>
      </c>
      <c r="P117" s="17">
        <f t="shared" si="41"/>
        <v>0</v>
      </c>
      <c r="Q117" s="17">
        <f t="shared" si="41"/>
        <v>0</v>
      </c>
      <c r="R117" s="17">
        <f>ROUND(R44-R116,5)</f>
        <v>-181612.29</v>
      </c>
      <c r="S117" s="13"/>
      <c r="T117" s="12">
        <f>ROUND(T2+T44-T116,5)</f>
        <v>26738.68</v>
      </c>
    </row>
    <row r="118" spans="1:20" s="4" customFormat="1" ht="16.2" thickTop="1" x14ac:dyDescent="0.3">
      <c r="A118" s="18"/>
      <c r="B118" s="18"/>
      <c r="C118" s="18"/>
      <c r="D118" s="18"/>
      <c r="E118" s="24" t="s">
        <v>169</v>
      </c>
      <c r="G118" s="4">
        <v>46343.75</v>
      </c>
      <c r="R118" s="4">
        <v>46343.75</v>
      </c>
      <c r="S118" s="3"/>
    </row>
    <row r="119" spans="1:20" s="4" customFormat="1" ht="16.2" thickBot="1" x14ac:dyDescent="0.35">
      <c r="A119" s="18"/>
      <c r="B119" s="18"/>
      <c r="C119" s="18"/>
      <c r="D119" s="18"/>
      <c r="E119" s="26" t="s">
        <v>155</v>
      </c>
      <c r="G119" s="25">
        <f>SUM(G117:G118)</f>
        <v>12875.839999999997</v>
      </c>
      <c r="R119" s="25">
        <f>SUM(R117:R118)</f>
        <v>-135268.54</v>
      </c>
      <c r="S119" s="3"/>
    </row>
    <row r="120" spans="1:20" s="4" customFormat="1" ht="16.2" thickTop="1" x14ac:dyDescent="0.3">
      <c r="A120" s="18"/>
      <c r="B120" s="18"/>
      <c r="C120" s="18"/>
      <c r="D120" s="18"/>
      <c r="E120" s="18"/>
      <c r="S120" s="3"/>
    </row>
    <row r="121" spans="1:20" s="4" customFormat="1" x14ac:dyDescent="0.3">
      <c r="A121" s="18"/>
      <c r="B121" s="18"/>
      <c r="C121" s="18"/>
      <c r="D121" s="18"/>
      <c r="E121" s="19" t="s">
        <v>107</v>
      </c>
      <c r="F121" s="20"/>
      <c r="G121" s="20"/>
      <c r="S121" s="3"/>
    </row>
    <row r="122" spans="1:20" s="4" customFormat="1" x14ac:dyDescent="0.3">
      <c r="A122" s="18"/>
      <c r="B122" s="18"/>
      <c r="C122" s="18"/>
      <c r="D122" s="18"/>
      <c r="E122" s="23" t="s">
        <v>147</v>
      </c>
      <c r="F122" s="20" t="s">
        <v>146</v>
      </c>
      <c r="G122" s="20"/>
      <c r="S122" s="3"/>
    </row>
    <row r="123" spans="1:20" s="4" customFormat="1" x14ac:dyDescent="0.3">
      <c r="A123" s="18"/>
      <c r="B123" s="18"/>
      <c r="C123" s="18"/>
      <c r="D123" s="18"/>
      <c r="E123" s="23" t="s">
        <v>147</v>
      </c>
      <c r="F123" s="20" t="s">
        <v>145</v>
      </c>
      <c r="G123" s="20"/>
      <c r="S123" s="3"/>
    </row>
    <row r="124" spans="1:20" s="4" customFormat="1" x14ac:dyDescent="0.3">
      <c r="A124" s="18"/>
      <c r="B124" s="18"/>
      <c r="C124" s="18"/>
      <c r="D124" s="18"/>
      <c r="E124" s="23" t="s">
        <v>148</v>
      </c>
      <c r="F124" s="20" t="s">
        <v>149</v>
      </c>
      <c r="G124" s="20"/>
      <c r="S124" s="3"/>
    </row>
    <row r="125" spans="1:20" s="4" customFormat="1" x14ac:dyDescent="0.3">
      <c r="A125" s="18"/>
      <c r="B125" s="18"/>
      <c r="C125" s="18"/>
      <c r="D125" s="18"/>
      <c r="E125" s="23" t="s">
        <v>148</v>
      </c>
      <c r="F125" s="20" t="s">
        <v>159</v>
      </c>
      <c r="G125" s="20"/>
      <c r="S125" s="3"/>
    </row>
    <row r="126" spans="1:20" s="4" customFormat="1" x14ac:dyDescent="0.3">
      <c r="A126" s="18"/>
      <c r="B126" s="18"/>
      <c r="C126" s="18"/>
      <c r="D126" s="18"/>
      <c r="E126" s="23" t="s">
        <v>151</v>
      </c>
      <c r="F126" s="20" t="s">
        <v>153</v>
      </c>
      <c r="G126" s="20"/>
      <c r="S126" s="3"/>
    </row>
    <row r="127" spans="1:20" s="4" customFormat="1" x14ac:dyDescent="0.3">
      <c r="A127" s="18"/>
      <c r="B127" s="18"/>
      <c r="C127" s="18"/>
      <c r="D127" s="18"/>
      <c r="E127" s="23" t="s">
        <v>151</v>
      </c>
      <c r="F127" s="20" t="s">
        <v>160</v>
      </c>
      <c r="G127" s="20"/>
      <c r="S127" s="3"/>
    </row>
    <row r="128" spans="1:20" s="4" customFormat="1" x14ac:dyDescent="0.3">
      <c r="A128" s="18"/>
      <c r="B128" s="18"/>
      <c r="C128" s="18"/>
      <c r="D128" s="18"/>
      <c r="E128" s="23" t="s">
        <v>151</v>
      </c>
      <c r="F128" s="20" t="s">
        <v>156</v>
      </c>
      <c r="G128" s="20"/>
      <c r="S128" s="3"/>
    </row>
    <row r="129" spans="1:19" s="4" customFormat="1" x14ac:dyDescent="0.3">
      <c r="A129" s="18"/>
      <c r="B129" s="18"/>
      <c r="C129" s="18"/>
      <c r="D129" s="18"/>
      <c r="E129" s="22" t="s">
        <v>151</v>
      </c>
      <c r="F129" s="20" t="s">
        <v>157</v>
      </c>
      <c r="G129" s="20"/>
      <c r="S129" s="3"/>
    </row>
    <row r="130" spans="1:19" s="4" customFormat="1" x14ac:dyDescent="0.3">
      <c r="A130" s="18"/>
      <c r="B130" s="18"/>
      <c r="C130" s="18"/>
      <c r="D130" s="18"/>
      <c r="E130" s="22" t="s">
        <v>168</v>
      </c>
      <c r="F130" s="20" t="s">
        <v>170</v>
      </c>
      <c r="G130" s="20"/>
      <c r="S130" s="3"/>
    </row>
    <row r="131" spans="1:19" s="4" customFormat="1" x14ac:dyDescent="0.3">
      <c r="A131" s="18"/>
      <c r="B131" s="18"/>
      <c r="C131" s="18"/>
      <c r="D131" s="18"/>
      <c r="E131" s="22" t="s">
        <v>186</v>
      </c>
      <c r="F131" s="20" t="s">
        <v>187</v>
      </c>
      <c r="G131" s="20"/>
      <c r="S131" s="3"/>
    </row>
    <row r="132" spans="1:19" s="4" customFormat="1" x14ac:dyDescent="0.3">
      <c r="A132" s="18"/>
      <c r="B132" s="18"/>
      <c r="C132" s="18"/>
      <c r="D132" s="18"/>
      <c r="E132" s="22" t="s">
        <v>188</v>
      </c>
      <c r="F132" s="20" t="s">
        <v>189</v>
      </c>
      <c r="G132" s="20"/>
      <c r="S132" s="3"/>
    </row>
  </sheetData>
  <phoneticPr fontId="6" type="noConversion"/>
  <printOptions horizontalCentered="1" gridLines="1"/>
  <pageMargins left="0.25" right="0.25" top="1" bottom="0.5" header="0.3" footer="0.3"/>
  <pageSetup scale="65" fitToHeight="0" orientation="landscape" horizontalDpi="1200" verticalDpi="1200" r:id="rId1"/>
  <headerFooter>
    <oddHeader>&amp;C&amp;"-,Italic"&amp;16Fairbanks Youth Advocates
Monthly Budget Comparison Report</oddHeader>
    <oddFooter>&amp;CPage# &amp;P of &amp;N&amp;R&amp;D</oddFooter>
  </headerFooter>
  <rowBreaks count="2" manualBreakCount="2">
    <brk id="44" max="16383" man="1"/>
    <brk id="8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BC11C-FE92-4CD2-A8C9-D2DF22EB9C45}">
  <sheetPr>
    <pageSetUpPr fitToPage="1"/>
  </sheetPr>
  <dimension ref="A1:T131"/>
  <sheetViews>
    <sheetView zoomScale="170" zoomScaleNormal="170" workbookViewId="0">
      <pane xSplit="5" ySplit="1" topLeftCell="H32" activePane="bottomRight" state="frozen"/>
      <selection activeCell="A2" sqref="A2"/>
      <selection pane="topRight" activeCell="G2" sqref="G2"/>
      <selection pane="bottomLeft" activeCell="A3" sqref="A3"/>
      <selection pane="bottomRight" activeCell="H119" sqref="H119"/>
    </sheetView>
  </sheetViews>
  <sheetFormatPr defaultColWidth="8.8984375" defaultRowHeight="15.6" x14ac:dyDescent="0.3"/>
  <cols>
    <col min="1" max="4" width="3" style="18" customWidth="1"/>
    <col min="5" max="5" width="32.8984375" style="18" bestFit="1" customWidth="1"/>
    <col min="6" max="6" width="11.69921875" style="4" customWidth="1"/>
    <col min="7" max="7" width="12.19921875" style="4" customWidth="1"/>
    <col min="8" max="8" width="11.69921875" style="4" customWidth="1"/>
    <col min="9" max="9" width="12.19921875" style="4" customWidth="1"/>
    <col min="10" max="10" width="11.69921875" style="4" customWidth="1"/>
    <col min="11" max="11" width="11.09765625" style="4" hidden="1" customWidth="1"/>
    <col min="12" max="17" width="11.69921875" style="4" hidden="1" customWidth="1"/>
    <col min="18" max="18" width="13.3984375" style="4" customWidth="1"/>
    <col min="19" max="19" width="9.19921875" style="3" bestFit="1" customWidth="1"/>
    <col min="20" max="20" width="13.59765625" style="4" bestFit="1" customWidth="1"/>
    <col min="21" max="16384" width="8.8984375" style="1"/>
  </cols>
  <sheetData>
    <row r="1" spans="1:20" s="2" customFormat="1" ht="31.2" x14ac:dyDescent="0.3">
      <c r="A1" s="5"/>
      <c r="B1" s="5"/>
      <c r="C1" s="5"/>
      <c r="D1" s="5"/>
      <c r="E1" s="5"/>
      <c r="F1" s="6" t="s">
        <v>144</v>
      </c>
      <c r="G1" s="6" t="s">
        <v>2</v>
      </c>
      <c r="H1" s="7" t="s">
        <v>83</v>
      </c>
      <c r="I1" s="7" t="s">
        <v>91</v>
      </c>
      <c r="J1" s="8" t="s">
        <v>96</v>
      </c>
      <c r="K1" s="8" t="s">
        <v>97</v>
      </c>
      <c r="L1" s="8" t="s">
        <v>103</v>
      </c>
      <c r="M1" s="8" t="s">
        <v>111</v>
      </c>
      <c r="N1" s="8" t="s">
        <v>112</v>
      </c>
      <c r="O1" s="8" t="s">
        <v>119</v>
      </c>
      <c r="P1" s="8" t="s">
        <v>129</v>
      </c>
      <c r="Q1" s="8" t="s">
        <v>138</v>
      </c>
      <c r="R1" s="6" t="s">
        <v>79</v>
      </c>
      <c r="S1" s="9" t="s">
        <v>1</v>
      </c>
      <c r="T1" s="10" t="s">
        <v>3</v>
      </c>
    </row>
    <row r="2" spans="1:20" x14ac:dyDescent="0.3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3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3">
      <c r="A4" s="11"/>
      <c r="B4" s="11"/>
      <c r="C4" s="11" t="s">
        <v>6</v>
      </c>
      <c r="D4" s="11"/>
      <c r="E4" s="11"/>
      <c r="F4" s="12">
        <v>13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>
        <f>SUM(F4:Q4)</f>
        <v>13</v>
      </c>
      <c r="S4" s="13"/>
      <c r="T4" s="12"/>
    </row>
    <row r="5" spans="1:20" x14ac:dyDescent="0.3">
      <c r="A5" s="11"/>
      <c r="B5" s="11"/>
      <c r="C5" s="11"/>
      <c r="D5" s="11" t="s">
        <v>7</v>
      </c>
      <c r="E5" s="11"/>
      <c r="F5" s="12">
        <v>3553.86</v>
      </c>
      <c r="G5" s="12">
        <v>7663.34</v>
      </c>
      <c r="H5" s="12">
        <v>100</v>
      </c>
      <c r="I5" s="12">
        <v>5646.75</v>
      </c>
      <c r="J5" s="12">
        <v>354.09</v>
      </c>
      <c r="K5" s="12"/>
      <c r="L5" s="12"/>
      <c r="M5" s="12"/>
      <c r="N5" s="12"/>
      <c r="O5" s="12"/>
      <c r="P5" s="12"/>
      <c r="Q5" s="12"/>
      <c r="R5" s="12">
        <f>SUM(F5:Q5)</f>
        <v>17318.04</v>
      </c>
      <c r="S5" s="13"/>
      <c r="T5" s="12"/>
    </row>
    <row r="6" spans="1:20" x14ac:dyDescent="0.3">
      <c r="A6" s="11"/>
      <c r="B6" s="11"/>
      <c r="C6" s="11"/>
      <c r="D6" s="11" t="s">
        <v>8</v>
      </c>
      <c r="E6" s="11"/>
      <c r="F6" s="12">
        <v>2611.52</v>
      </c>
      <c r="G6" s="12">
        <v>2188.0100000000002</v>
      </c>
      <c r="H6" s="12">
        <v>3951.09</v>
      </c>
      <c r="I6" s="12">
        <v>6080.18</v>
      </c>
      <c r="J6" s="12">
        <v>7644.74</v>
      </c>
      <c r="K6" s="12"/>
      <c r="L6" s="12"/>
      <c r="M6" s="12"/>
      <c r="N6" s="12"/>
      <c r="O6" s="12"/>
      <c r="P6" s="12"/>
      <c r="Q6" s="12"/>
      <c r="R6" s="12">
        <f t="shared" ref="R6:R8" si="0">SUM(F6:Q6)</f>
        <v>22475.54</v>
      </c>
      <c r="S6" s="13"/>
      <c r="T6" s="12"/>
    </row>
    <row r="7" spans="1:20" x14ac:dyDescent="0.3">
      <c r="A7" s="11"/>
      <c r="B7" s="11"/>
      <c r="C7" s="11"/>
      <c r="D7" s="11" t="s">
        <v>98</v>
      </c>
      <c r="E7" s="11"/>
      <c r="F7" s="12">
        <v>500</v>
      </c>
      <c r="G7" s="12">
        <v>767</v>
      </c>
      <c r="H7" s="12"/>
      <c r="I7" s="12">
        <v>1168.54</v>
      </c>
      <c r="J7" s="12">
        <v>564.5</v>
      </c>
      <c r="K7" s="12"/>
      <c r="L7" s="12"/>
      <c r="M7" s="12"/>
      <c r="N7" s="12"/>
      <c r="O7" s="12"/>
      <c r="P7" s="12"/>
      <c r="Q7" s="12"/>
      <c r="R7" s="12">
        <f t="shared" si="0"/>
        <v>3000.04</v>
      </c>
      <c r="S7" s="13"/>
      <c r="T7" s="12"/>
    </row>
    <row r="8" spans="1:20" x14ac:dyDescent="0.3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 t="shared" si="0"/>
        <v>0</v>
      </c>
      <c r="S8" s="13"/>
      <c r="T8" s="12"/>
    </row>
    <row r="9" spans="1:20" x14ac:dyDescent="0.3">
      <c r="A9" s="11"/>
      <c r="B9" s="11"/>
      <c r="C9" s="11" t="s">
        <v>9</v>
      </c>
      <c r="D9" s="11"/>
      <c r="E9" s="11"/>
      <c r="F9" s="14">
        <f>SUM(F4:F8)</f>
        <v>6678.38</v>
      </c>
      <c r="G9" s="14">
        <f t="shared" ref="G9:R9" si="1">SUM(G4:G8)</f>
        <v>10618.35</v>
      </c>
      <c r="H9" s="14">
        <f t="shared" si="1"/>
        <v>4051.09</v>
      </c>
      <c r="I9" s="14">
        <f t="shared" si="1"/>
        <v>12895.470000000001</v>
      </c>
      <c r="J9" s="14">
        <f t="shared" si="1"/>
        <v>8563.33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4">
        <f t="shared" si="1"/>
        <v>0</v>
      </c>
      <c r="P9" s="14">
        <f t="shared" si="1"/>
        <v>0</v>
      </c>
      <c r="Q9" s="14">
        <f t="shared" si="1"/>
        <v>0</v>
      </c>
      <c r="R9" s="14">
        <f t="shared" si="1"/>
        <v>42806.62</v>
      </c>
      <c r="S9" s="13">
        <f>SUM(R9/T9)</f>
        <v>0.17122648000000001</v>
      </c>
      <c r="T9" s="12">
        <v>250000</v>
      </c>
    </row>
    <row r="10" spans="1:20" x14ac:dyDescent="0.3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3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3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>
        <v>5000</v>
      </c>
      <c r="K12" s="12"/>
      <c r="L12" s="12"/>
      <c r="M12" s="12"/>
      <c r="N12" s="12"/>
      <c r="O12" s="12"/>
      <c r="P12" s="12"/>
      <c r="Q12" s="12"/>
      <c r="R12" s="12">
        <f t="shared" ref="R12:R18" si="2">SUM(F12:Q12)</f>
        <v>5000</v>
      </c>
      <c r="S12" s="13">
        <f>SUM(R12/T12)</f>
        <v>1</v>
      </c>
      <c r="T12" s="12">
        <v>5000</v>
      </c>
    </row>
    <row r="13" spans="1:20" x14ac:dyDescent="0.3">
      <c r="A13" s="11"/>
      <c r="B13" s="11"/>
      <c r="C13" s="11"/>
      <c r="D13" s="1"/>
      <c r="E13" s="11" t="s">
        <v>11</v>
      </c>
      <c r="F13" s="12">
        <v>14627.25</v>
      </c>
      <c r="G13" s="12">
        <v>15793</v>
      </c>
      <c r="H13" s="12">
        <v>15793</v>
      </c>
      <c r="I13" s="12">
        <v>13996.63</v>
      </c>
      <c r="J13" s="12">
        <v>13229.08</v>
      </c>
      <c r="K13" s="12"/>
      <c r="L13" s="12"/>
      <c r="M13" s="12"/>
      <c r="N13" s="12"/>
      <c r="O13" s="12"/>
      <c r="P13" s="12"/>
      <c r="Q13" s="12"/>
      <c r="R13" s="12">
        <f t="shared" si="2"/>
        <v>73438.959999999992</v>
      </c>
      <c r="S13" s="13">
        <f>SUM(R13/T13)</f>
        <v>0.38751205715672715</v>
      </c>
      <c r="T13" s="12">
        <v>189514</v>
      </c>
    </row>
    <row r="14" spans="1:20" x14ac:dyDescent="0.3">
      <c r="A14" s="11"/>
      <c r="B14" s="11"/>
      <c r="C14" s="11"/>
      <c r="D14" s="1"/>
      <c r="E14" s="11" t="s">
        <v>12</v>
      </c>
      <c r="F14" s="12"/>
      <c r="G14" s="12">
        <v>46084.43</v>
      </c>
      <c r="H14" s="12">
        <v>3956</v>
      </c>
      <c r="I14" s="12">
        <v>3876.09</v>
      </c>
      <c r="J14" s="12">
        <v>3715.89</v>
      </c>
      <c r="K14" s="12"/>
      <c r="L14" s="12"/>
      <c r="M14" s="12"/>
      <c r="N14" s="12"/>
      <c r="O14" s="12"/>
      <c r="P14" s="12"/>
      <c r="Q14" s="12"/>
      <c r="R14" s="12">
        <f t="shared" si="2"/>
        <v>57632.41</v>
      </c>
      <c r="S14" s="13">
        <f>SUM(R14/T14)</f>
        <v>0.93092135230741901</v>
      </c>
      <c r="T14" s="12">
        <v>61909</v>
      </c>
    </row>
    <row r="15" spans="1:20" x14ac:dyDescent="0.3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2"/>
        <v>0</v>
      </c>
      <c r="S15" s="13"/>
      <c r="T15" s="12"/>
    </row>
    <row r="16" spans="1:20" x14ac:dyDescent="0.3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2"/>
        <v>0</v>
      </c>
      <c r="S16" s="13"/>
      <c r="T16" s="12"/>
    </row>
    <row r="17" spans="1:20" x14ac:dyDescent="0.3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2"/>
        <v>0</v>
      </c>
      <c r="S17" s="13"/>
      <c r="T17" s="12"/>
    </row>
    <row r="18" spans="1:20" x14ac:dyDescent="0.3">
      <c r="A18" s="11"/>
      <c r="B18" s="11"/>
      <c r="C18" s="11"/>
      <c r="D18" s="11"/>
      <c r="E18" s="11" t="s">
        <v>90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f t="shared" si="2"/>
        <v>0</v>
      </c>
      <c r="S18" s="13"/>
      <c r="T18" s="12"/>
    </row>
    <row r="19" spans="1:20" x14ac:dyDescent="0.3">
      <c r="A19" s="11"/>
      <c r="B19" s="11"/>
      <c r="C19" s="11" t="s">
        <v>13</v>
      </c>
      <c r="D19" s="11"/>
      <c r="E19" s="11"/>
      <c r="F19" s="14">
        <f>ROUND(SUM(F10:F18),5)</f>
        <v>14627.25</v>
      </c>
      <c r="G19" s="14">
        <f t="shared" ref="G19:R19" si="3">ROUND(SUM(G10:G18),5)</f>
        <v>61877.43</v>
      </c>
      <c r="H19" s="14">
        <f t="shared" si="3"/>
        <v>19749</v>
      </c>
      <c r="I19" s="14">
        <f t="shared" si="3"/>
        <v>17872.72</v>
      </c>
      <c r="J19" s="14">
        <f t="shared" si="3"/>
        <v>21944.97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14">
        <f t="shared" si="3"/>
        <v>0</v>
      </c>
      <c r="O19" s="14">
        <f t="shared" si="3"/>
        <v>0</v>
      </c>
      <c r="P19" s="14">
        <f t="shared" si="3"/>
        <v>0</v>
      </c>
      <c r="Q19" s="14">
        <f t="shared" si="3"/>
        <v>0</v>
      </c>
      <c r="R19" s="14">
        <f t="shared" si="3"/>
        <v>136071.37</v>
      </c>
      <c r="S19" s="13">
        <f>SUM(R19/T19)</f>
        <v>0.53065196959711103</v>
      </c>
      <c r="T19" s="14">
        <f>ROUND(SUM(T10:T14),5)</f>
        <v>256423</v>
      </c>
    </row>
    <row r="20" spans="1:20" x14ac:dyDescent="0.3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3">
      <c r="A21" s="11"/>
      <c r="B21" s="11"/>
      <c r="C21" s="11"/>
      <c r="D21" s="11" t="s">
        <v>15</v>
      </c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>
        <f t="shared" ref="R21" si="4">SUM(F21:Q21)</f>
        <v>0</v>
      </c>
      <c r="S21" s="13"/>
      <c r="T21" s="12"/>
    </row>
    <row r="22" spans="1:20" x14ac:dyDescent="0.3">
      <c r="A22" s="11"/>
      <c r="B22" s="11"/>
      <c r="C22" s="11" t="s">
        <v>16</v>
      </c>
      <c r="D22" s="11"/>
      <c r="E22" s="11"/>
      <c r="F22" s="14">
        <f>ROUND(SUM(F20:F21),5)</f>
        <v>0</v>
      </c>
      <c r="G22" s="14">
        <f t="shared" ref="G22:R22" si="5">ROUND(SUM(G20:G21),5)</f>
        <v>0</v>
      </c>
      <c r="H22" s="14">
        <f t="shared" si="5"/>
        <v>0</v>
      </c>
      <c r="I22" s="14">
        <f t="shared" si="5"/>
        <v>0</v>
      </c>
      <c r="J22" s="14">
        <f t="shared" si="5"/>
        <v>0</v>
      </c>
      <c r="K22" s="14">
        <f t="shared" si="5"/>
        <v>0</v>
      </c>
      <c r="L22" s="14">
        <f t="shared" si="5"/>
        <v>0</v>
      </c>
      <c r="M22" s="14">
        <f t="shared" si="5"/>
        <v>0</v>
      </c>
      <c r="N22" s="14">
        <f t="shared" si="5"/>
        <v>0</v>
      </c>
      <c r="O22" s="14">
        <f t="shared" si="5"/>
        <v>0</v>
      </c>
      <c r="P22" s="14">
        <f t="shared" si="5"/>
        <v>0</v>
      </c>
      <c r="Q22" s="14">
        <f t="shared" si="5"/>
        <v>0</v>
      </c>
      <c r="R22" s="14">
        <f t="shared" si="5"/>
        <v>0</v>
      </c>
      <c r="S22" s="13"/>
      <c r="T22" s="14">
        <f>ROUND(SUM(T20:T21),5)</f>
        <v>0</v>
      </c>
    </row>
    <row r="23" spans="1:20" x14ac:dyDescent="0.3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3">
      <c r="A24" s="11"/>
      <c r="B24" s="11"/>
      <c r="C24" s="11"/>
      <c r="D24" s="11" t="s">
        <v>18</v>
      </c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f t="shared" ref="R24:R25" si="6">SUM(F24:Q24)</f>
        <v>0</v>
      </c>
      <c r="S24" s="13"/>
      <c r="T24" s="12"/>
    </row>
    <row r="25" spans="1:20" x14ac:dyDescent="0.3">
      <c r="A25" s="11"/>
      <c r="B25" s="11"/>
      <c r="C25" s="11"/>
      <c r="D25" s="11" t="s">
        <v>19</v>
      </c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f t="shared" si="6"/>
        <v>0</v>
      </c>
      <c r="S25" s="13"/>
      <c r="T25" s="12">
        <v>5000.04</v>
      </c>
    </row>
    <row r="26" spans="1:20" x14ac:dyDescent="0.3">
      <c r="A26" s="11"/>
      <c r="B26" s="11"/>
      <c r="C26" s="11" t="s">
        <v>20</v>
      </c>
      <c r="D26" s="11"/>
      <c r="E26" s="11"/>
      <c r="F26" s="14">
        <f>ROUND(SUM(F23:F25),5)</f>
        <v>0</v>
      </c>
      <c r="G26" s="14">
        <f t="shared" ref="G26:R26" si="7">ROUND(SUM(G23:G25),5)</f>
        <v>0</v>
      </c>
      <c r="H26" s="14">
        <f t="shared" si="7"/>
        <v>0</v>
      </c>
      <c r="I26" s="14">
        <f t="shared" si="7"/>
        <v>0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7"/>
        <v>0</v>
      </c>
      <c r="O26" s="14">
        <f t="shared" si="7"/>
        <v>0</v>
      </c>
      <c r="P26" s="14">
        <f t="shared" si="7"/>
        <v>0</v>
      </c>
      <c r="Q26" s="14">
        <f t="shared" si="7"/>
        <v>0</v>
      </c>
      <c r="R26" s="14">
        <f t="shared" si="7"/>
        <v>0</v>
      </c>
      <c r="S26" s="13">
        <f>SUM(R26/T26)</f>
        <v>0</v>
      </c>
      <c r="T26" s="14">
        <f>ROUND(SUM(T23:T25),5)</f>
        <v>5000.04</v>
      </c>
    </row>
    <row r="27" spans="1:20" x14ac:dyDescent="0.3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3">
      <c r="A28" s="11"/>
      <c r="B28" s="11"/>
      <c r="C28" s="11"/>
      <c r="D28" s="11" t="s">
        <v>95</v>
      </c>
      <c r="E28" s="11"/>
      <c r="F28" s="12"/>
      <c r="G28" s="12"/>
      <c r="H28" s="12"/>
      <c r="I28" s="12">
        <v>294</v>
      </c>
      <c r="J28" s="12"/>
      <c r="K28" s="12"/>
      <c r="L28" s="12"/>
      <c r="M28" s="12"/>
      <c r="N28" s="12"/>
      <c r="O28" s="12"/>
      <c r="P28" s="12"/>
      <c r="Q28" s="12"/>
      <c r="R28" s="12">
        <f t="shared" ref="R28:R36" si="8">SUM(F28:Q28)</f>
        <v>294</v>
      </c>
      <c r="S28" s="13"/>
      <c r="T28" s="12"/>
    </row>
    <row r="29" spans="1:20" x14ac:dyDescent="0.3">
      <c r="A29" s="11"/>
      <c r="B29" s="11"/>
      <c r="C29" s="11"/>
      <c r="D29" s="11" t="s">
        <v>22</v>
      </c>
      <c r="E29" s="11"/>
      <c r="F29" s="12">
        <v>4.68</v>
      </c>
      <c r="G29" s="12">
        <v>1.93</v>
      </c>
      <c r="H29" s="12">
        <v>1363</v>
      </c>
      <c r="I29" s="12">
        <v>2.1</v>
      </c>
      <c r="J29" s="12">
        <v>3.25</v>
      </c>
      <c r="K29" s="12"/>
      <c r="L29" s="12"/>
      <c r="M29" s="12"/>
      <c r="N29" s="12"/>
      <c r="O29" s="12"/>
      <c r="P29" s="12"/>
      <c r="Q29" s="12"/>
      <c r="R29" s="12">
        <f t="shared" si="8"/>
        <v>1374.9599999999998</v>
      </c>
      <c r="S29" s="13"/>
      <c r="T29" s="12"/>
    </row>
    <row r="30" spans="1:20" x14ac:dyDescent="0.3">
      <c r="A30" s="11"/>
      <c r="B30" s="11"/>
      <c r="C30" s="11"/>
      <c r="D30" s="11" t="s">
        <v>124</v>
      </c>
      <c r="E30" s="11"/>
      <c r="F30" s="12"/>
      <c r="G30" s="12"/>
      <c r="H30" s="12">
        <v>-57.81</v>
      </c>
      <c r="I30" s="12"/>
      <c r="J30" s="12"/>
      <c r="K30" s="12"/>
      <c r="L30" s="12"/>
      <c r="M30" s="12"/>
      <c r="N30" s="12"/>
      <c r="O30" s="12"/>
      <c r="P30" s="12"/>
      <c r="Q30" s="12"/>
      <c r="R30" s="12">
        <f t="shared" si="8"/>
        <v>-57.81</v>
      </c>
      <c r="S30" s="13"/>
      <c r="T30" s="12"/>
    </row>
    <row r="31" spans="1:20" x14ac:dyDescent="0.3">
      <c r="A31" s="11"/>
      <c r="B31" s="11"/>
      <c r="C31" s="11"/>
      <c r="D31" s="11" t="s">
        <v>85</v>
      </c>
      <c r="E31" s="11"/>
      <c r="F31" s="12">
        <v>85.28</v>
      </c>
      <c r="G31" s="12">
        <v>77.45</v>
      </c>
      <c r="H31" s="12">
        <v>2161.31</v>
      </c>
      <c r="I31" s="12">
        <v>65.83</v>
      </c>
      <c r="J31" s="12"/>
      <c r="K31" s="12"/>
      <c r="L31" s="12"/>
      <c r="M31" s="12"/>
      <c r="N31" s="12"/>
      <c r="O31" s="12"/>
      <c r="P31" s="12"/>
      <c r="Q31" s="12"/>
      <c r="R31" s="12">
        <f t="shared" si="8"/>
        <v>2389.87</v>
      </c>
      <c r="S31" s="13"/>
      <c r="T31" s="12"/>
    </row>
    <row r="32" spans="1:20" x14ac:dyDescent="0.3">
      <c r="A32" s="11"/>
      <c r="B32" s="11"/>
      <c r="C32" s="11"/>
      <c r="D32" s="11" t="s">
        <v>166</v>
      </c>
      <c r="E32" s="11"/>
      <c r="F32" s="12"/>
      <c r="G32" s="12"/>
      <c r="H32" s="12"/>
      <c r="I32" s="12"/>
      <c r="J32" s="12">
        <v>5000</v>
      </c>
      <c r="K32" s="12"/>
      <c r="L32" s="12"/>
      <c r="M32" s="12"/>
      <c r="N32" s="12"/>
      <c r="O32" s="12"/>
      <c r="P32" s="12"/>
      <c r="Q32" s="12"/>
      <c r="R32" s="12">
        <f t="shared" si="8"/>
        <v>5000</v>
      </c>
      <c r="S32" s="13"/>
      <c r="T32" s="12"/>
    </row>
    <row r="33" spans="1:20" x14ac:dyDescent="0.3">
      <c r="A33" s="11"/>
      <c r="B33" s="11"/>
      <c r="C33" s="11"/>
      <c r="D33" s="11" t="s">
        <v>23</v>
      </c>
      <c r="E33" s="11"/>
      <c r="F33" s="12">
        <v>1944</v>
      </c>
      <c r="G33" s="12">
        <v>2656.8</v>
      </c>
      <c r="H33" s="12">
        <v>1004.4</v>
      </c>
      <c r="I33" s="12"/>
      <c r="J33" s="12">
        <v>7290</v>
      </c>
      <c r="K33" s="12"/>
      <c r="L33" s="12"/>
      <c r="M33" s="12"/>
      <c r="N33" s="12"/>
      <c r="O33" s="12"/>
      <c r="P33" s="12"/>
      <c r="Q33" s="12"/>
      <c r="R33" s="12">
        <f t="shared" si="8"/>
        <v>12895.2</v>
      </c>
      <c r="S33" s="13"/>
      <c r="T33" s="12"/>
    </row>
    <row r="34" spans="1:20" x14ac:dyDescent="0.3">
      <c r="A34" s="11"/>
      <c r="B34" s="11"/>
      <c r="C34" s="11"/>
      <c r="D34" s="11" t="s">
        <v>93</v>
      </c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>
        <f t="shared" si="8"/>
        <v>0</v>
      </c>
      <c r="S34" s="13"/>
      <c r="T34" s="12"/>
    </row>
    <row r="35" spans="1:20" x14ac:dyDescent="0.3">
      <c r="A35" s="11"/>
      <c r="B35" s="11"/>
      <c r="C35" s="11"/>
      <c r="D35" s="11" t="s">
        <v>125</v>
      </c>
      <c r="E35" s="11"/>
      <c r="F35" s="12"/>
      <c r="G35" s="12"/>
      <c r="H35" s="12">
        <v>9299.66</v>
      </c>
      <c r="I35" s="12"/>
      <c r="J35" s="12"/>
      <c r="K35" s="12"/>
      <c r="L35" s="12"/>
      <c r="M35" s="12"/>
      <c r="N35" s="12"/>
      <c r="O35" s="12"/>
      <c r="P35" s="12"/>
      <c r="Q35" s="12"/>
      <c r="R35" s="12">
        <f t="shared" si="8"/>
        <v>9299.66</v>
      </c>
      <c r="S35" s="13"/>
      <c r="T35" s="12"/>
    </row>
    <row r="36" spans="1:20" x14ac:dyDescent="0.3">
      <c r="A36" s="11"/>
      <c r="B36" s="11"/>
      <c r="C36" s="11"/>
      <c r="D36" s="11" t="s">
        <v>24</v>
      </c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>
        <f t="shared" si="8"/>
        <v>0</v>
      </c>
      <c r="S36" s="13"/>
      <c r="T36" s="12"/>
    </row>
    <row r="37" spans="1:20" x14ac:dyDescent="0.3">
      <c r="A37" s="11"/>
      <c r="B37" s="11"/>
      <c r="C37" s="11" t="s">
        <v>25</v>
      </c>
      <c r="D37" s="11"/>
      <c r="E37" s="11"/>
      <c r="F37" s="14">
        <f>ROUND(SUM(F27:F36),5)</f>
        <v>2033.96</v>
      </c>
      <c r="G37" s="14">
        <f t="shared" ref="G37:R37" si="9">ROUND(SUM(G27:G36),5)</f>
        <v>2736.18</v>
      </c>
      <c r="H37" s="14">
        <f t="shared" si="9"/>
        <v>13770.56</v>
      </c>
      <c r="I37" s="14">
        <f t="shared" si="9"/>
        <v>361.93</v>
      </c>
      <c r="J37" s="14">
        <f t="shared" si="9"/>
        <v>12293.25</v>
      </c>
      <c r="K37" s="14">
        <f t="shared" si="9"/>
        <v>0</v>
      </c>
      <c r="L37" s="14">
        <f t="shared" si="9"/>
        <v>0</v>
      </c>
      <c r="M37" s="14">
        <f t="shared" si="9"/>
        <v>0</v>
      </c>
      <c r="N37" s="14">
        <f t="shared" si="9"/>
        <v>0</v>
      </c>
      <c r="O37" s="14">
        <f t="shared" si="9"/>
        <v>0</v>
      </c>
      <c r="P37" s="14">
        <f t="shared" si="9"/>
        <v>0</v>
      </c>
      <c r="Q37" s="14">
        <f t="shared" si="9"/>
        <v>0</v>
      </c>
      <c r="R37" s="14">
        <f t="shared" si="9"/>
        <v>31195.88</v>
      </c>
      <c r="S37" s="13"/>
      <c r="T37" s="12"/>
    </row>
    <row r="38" spans="1:20" x14ac:dyDescent="0.3">
      <c r="A38" s="11"/>
      <c r="B38" s="11"/>
      <c r="C38" s="11" t="s">
        <v>26</v>
      </c>
      <c r="D38" s="11"/>
      <c r="E38" s="11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3"/>
      <c r="T38" s="12">
        <v>192000</v>
      </c>
    </row>
    <row r="39" spans="1:20" x14ac:dyDescent="0.3">
      <c r="A39" s="11"/>
      <c r="B39" s="11"/>
      <c r="C39" s="11"/>
      <c r="D39" s="11" t="s">
        <v>27</v>
      </c>
      <c r="E39" s="11"/>
      <c r="F39" s="12">
        <v>756.71</v>
      </c>
      <c r="G39" s="12">
        <v>1313.06</v>
      </c>
      <c r="H39" s="12">
        <v>462.78</v>
      </c>
      <c r="I39" s="12">
        <v>572.07000000000005</v>
      </c>
      <c r="J39" s="12">
        <v>608.36</v>
      </c>
      <c r="K39" s="12"/>
      <c r="L39" s="12"/>
      <c r="M39" s="12"/>
      <c r="N39" s="12"/>
      <c r="O39" s="12"/>
      <c r="P39" s="12"/>
      <c r="Q39" s="12"/>
      <c r="R39" s="12">
        <f t="shared" ref="R39:R41" si="10">SUM(F39:Q39)</f>
        <v>3712.9800000000005</v>
      </c>
      <c r="S39" s="13"/>
      <c r="T39" s="12"/>
    </row>
    <row r="40" spans="1:20" x14ac:dyDescent="0.3">
      <c r="A40" s="11"/>
      <c r="B40" s="11"/>
      <c r="C40" s="11"/>
      <c r="D40" s="11" t="s">
        <v>28</v>
      </c>
      <c r="E40" s="11"/>
      <c r="F40" s="12">
        <v>5111.8900000000003</v>
      </c>
      <c r="G40" s="12">
        <v>9479.06</v>
      </c>
      <c r="H40" s="12">
        <v>5278.78</v>
      </c>
      <c r="I40" s="12">
        <v>25889.05</v>
      </c>
      <c r="J40" s="12">
        <v>25772.27</v>
      </c>
      <c r="K40" s="12"/>
      <c r="L40" s="12"/>
      <c r="M40" s="12"/>
      <c r="N40" s="12"/>
      <c r="O40" s="12"/>
      <c r="P40" s="12"/>
      <c r="Q40" s="12"/>
      <c r="R40" s="12">
        <f t="shared" si="10"/>
        <v>71531.05</v>
      </c>
      <c r="S40" s="13"/>
      <c r="T40" s="12"/>
    </row>
    <row r="41" spans="1:20" x14ac:dyDescent="0.3">
      <c r="A41" s="11"/>
      <c r="B41" s="11"/>
      <c r="C41" s="11"/>
      <c r="D41" s="11" t="s">
        <v>150</v>
      </c>
      <c r="E41" s="11"/>
      <c r="F41" s="12"/>
      <c r="G41" s="12"/>
      <c r="H41" s="12">
        <v>50</v>
      </c>
      <c r="I41" s="12"/>
      <c r="J41" s="12"/>
      <c r="K41" s="12"/>
      <c r="L41" s="12"/>
      <c r="M41" s="12"/>
      <c r="N41" s="12"/>
      <c r="O41" s="12"/>
      <c r="P41" s="12"/>
      <c r="Q41" s="12"/>
      <c r="R41" s="12">
        <f t="shared" si="10"/>
        <v>50</v>
      </c>
      <c r="S41" s="13"/>
      <c r="T41" s="12"/>
    </row>
    <row r="42" spans="1:20" x14ac:dyDescent="0.3">
      <c r="A42" s="11"/>
      <c r="B42" s="11"/>
      <c r="C42" s="11" t="s">
        <v>30</v>
      </c>
      <c r="D42" s="11"/>
      <c r="E42" s="11"/>
      <c r="F42" s="15">
        <f>ROUND(SUM(F38:F40),5)</f>
        <v>5868.6</v>
      </c>
      <c r="G42" s="15">
        <f t="shared" ref="G42:Q42" si="11">ROUND(SUM(G38:G40),5)</f>
        <v>10792.12</v>
      </c>
      <c r="H42" s="15">
        <f>SUM(H39:H41)</f>
        <v>5791.5599999999995</v>
      </c>
      <c r="I42" s="15">
        <f>ROUND(SUM(I38:I41),5)</f>
        <v>26461.119999999999</v>
      </c>
      <c r="J42" s="15">
        <f t="shared" ref="J42" si="12">ROUND(SUM(J38:J40),5)</f>
        <v>26380.63</v>
      </c>
      <c r="K42" s="15">
        <f t="shared" si="11"/>
        <v>0</v>
      </c>
      <c r="L42" s="15">
        <f t="shared" si="11"/>
        <v>0</v>
      </c>
      <c r="M42" s="15">
        <f t="shared" si="11"/>
        <v>0</v>
      </c>
      <c r="N42" s="15">
        <f t="shared" si="11"/>
        <v>0</v>
      </c>
      <c r="O42" s="15">
        <f t="shared" si="11"/>
        <v>0</v>
      </c>
      <c r="P42" s="15">
        <f t="shared" si="11"/>
        <v>0</v>
      </c>
      <c r="Q42" s="15">
        <f t="shared" si="11"/>
        <v>0</v>
      </c>
      <c r="R42" s="14">
        <f>ROUND(SUM(R39:R41),5)</f>
        <v>75294.03</v>
      </c>
      <c r="S42" s="13">
        <f>SUM(R42/T42)</f>
        <v>0.39215640624999998</v>
      </c>
      <c r="T42" s="14">
        <f>ROUND(SUM(T38:T40),5)</f>
        <v>192000</v>
      </c>
    </row>
    <row r="43" spans="1:20" x14ac:dyDescent="0.3">
      <c r="A43" s="11"/>
      <c r="B43" s="11" t="s">
        <v>31</v>
      </c>
      <c r="C43" s="11"/>
      <c r="D43" s="11"/>
      <c r="E43" s="11"/>
      <c r="F43" s="14">
        <f>ROUND(F9+F19+F22+F26+F37+F42,5)</f>
        <v>29208.19</v>
      </c>
      <c r="G43" s="14">
        <f t="shared" ref="G43:R43" si="13">ROUND(G9+G19+G22+G26+G37+G42,5)</f>
        <v>86024.08</v>
      </c>
      <c r="H43" s="14">
        <f t="shared" si="13"/>
        <v>43362.21</v>
      </c>
      <c r="I43" s="14">
        <f t="shared" si="13"/>
        <v>57591.24</v>
      </c>
      <c r="J43" s="14">
        <f t="shared" si="13"/>
        <v>69182.179999999993</v>
      </c>
      <c r="K43" s="14">
        <f t="shared" si="13"/>
        <v>0</v>
      </c>
      <c r="L43" s="14">
        <f t="shared" si="13"/>
        <v>0</v>
      </c>
      <c r="M43" s="14">
        <f t="shared" si="13"/>
        <v>0</v>
      </c>
      <c r="N43" s="14">
        <f t="shared" si="13"/>
        <v>0</v>
      </c>
      <c r="O43" s="14">
        <f t="shared" si="13"/>
        <v>0</v>
      </c>
      <c r="P43" s="14">
        <f t="shared" si="13"/>
        <v>0</v>
      </c>
      <c r="Q43" s="14">
        <f t="shared" si="13"/>
        <v>0</v>
      </c>
      <c r="R43" s="14">
        <f t="shared" si="13"/>
        <v>285367.90000000002</v>
      </c>
      <c r="S43" s="13">
        <f>SUM(R43/T43)</f>
        <v>0.40568460765800335</v>
      </c>
      <c r="T43" s="14">
        <f>ROUND(T3+T9+T19+T22+T26+T37+T42,5)</f>
        <v>703423.04</v>
      </c>
    </row>
    <row r="44" spans="1:20" x14ac:dyDescent="0.3">
      <c r="A44" s="11"/>
      <c r="B44" s="11" t="s">
        <v>32</v>
      </c>
      <c r="C44" s="11"/>
      <c r="D44" s="11"/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3"/>
      <c r="T44" s="12"/>
    </row>
    <row r="45" spans="1:20" x14ac:dyDescent="0.3">
      <c r="A45" s="11"/>
      <c r="B45" s="11"/>
      <c r="C45" s="11" t="s">
        <v>33</v>
      </c>
      <c r="D45" s="11"/>
      <c r="E45" s="11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3"/>
      <c r="T45" s="12"/>
    </row>
    <row r="46" spans="1:20" x14ac:dyDescent="0.3">
      <c r="A46" s="11"/>
      <c r="B46" s="11"/>
      <c r="C46" s="11"/>
      <c r="D46" s="11" t="s">
        <v>34</v>
      </c>
      <c r="E46" s="11"/>
      <c r="F46" s="12"/>
      <c r="G46" s="12"/>
      <c r="H46" s="12">
        <v>427.5</v>
      </c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ref="R46:R54" si="14">SUM(F46:Q46)</f>
        <v>427.5</v>
      </c>
      <c r="S46" s="13"/>
      <c r="T46" s="12"/>
    </row>
    <row r="47" spans="1:20" x14ac:dyDescent="0.3">
      <c r="A47" s="11"/>
      <c r="B47" s="11"/>
      <c r="C47" s="11"/>
      <c r="D47" s="11" t="s">
        <v>132</v>
      </c>
      <c r="E47" s="11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>
        <f t="shared" si="14"/>
        <v>0</v>
      </c>
      <c r="S47" s="13"/>
      <c r="T47" s="12"/>
    </row>
    <row r="48" spans="1:20" x14ac:dyDescent="0.3">
      <c r="A48" s="11"/>
      <c r="B48" s="11"/>
      <c r="C48" s="11"/>
      <c r="D48" s="11" t="s">
        <v>154</v>
      </c>
      <c r="E48" s="11"/>
      <c r="F48" s="12"/>
      <c r="G48" s="12">
        <v>46343.75</v>
      </c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f t="shared" si="14"/>
        <v>46343.75</v>
      </c>
      <c r="S48" s="13"/>
      <c r="T48" s="12"/>
    </row>
    <row r="49" spans="1:20" x14ac:dyDescent="0.3">
      <c r="A49" s="11"/>
      <c r="B49" s="11"/>
      <c r="C49" s="11"/>
      <c r="D49" s="11" t="s">
        <v>133</v>
      </c>
      <c r="E49" s="11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>
        <f t="shared" si="14"/>
        <v>0</v>
      </c>
      <c r="S49" s="13"/>
      <c r="T49" s="12"/>
    </row>
    <row r="50" spans="1:20" x14ac:dyDescent="0.3">
      <c r="A50" s="11"/>
      <c r="B50" s="11"/>
      <c r="C50" s="11"/>
      <c r="D50" s="11" t="s">
        <v>161</v>
      </c>
      <c r="E50" s="11"/>
      <c r="F50" s="12">
        <v>131.55000000000001</v>
      </c>
      <c r="G50" s="12"/>
      <c r="H50" s="12"/>
      <c r="I50" s="12">
        <v>166.23</v>
      </c>
      <c r="J50" s="12">
        <v>169.62</v>
      </c>
      <c r="K50" s="12"/>
      <c r="L50" s="12"/>
      <c r="M50" s="12"/>
      <c r="N50" s="12"/>
      <c r="O50" s="12"/>
      <c r="P50" s="12"/>
      <c r="Q50" s="12"/>
      <c r="R50" s="12">
        <f t="shared" si="14"/>
        <v>467.4</v>
      </c>
      <c r="S50" s="13"/>
      <c r="T50" s="12"/>
    </row>
    <row r="51" spans="1:20" x14ac:dyDescent="0.3">
      <c r="A51" s="11"/>
      <c r="B51" s="11"/>
      <c r="C51" s="11"/>
      <c r="D51" s="11" t="s">
        <v>135</v>
      </c>
      <c r="E51" s="11"/>
      <c r="F51" s="12"/>
      <c r="G51" s="12"/>
      <c r="H51" s="12"/>
      <c r="I51" s="12"/>
      <c r="J51" s="12">
        <v>1216.57</v>
      </c>
      <c r="K51" s="12"/>
      <c r="L51" s="12"/>
      <c r="M51" s="12"/>
      <c r="N51" s="12"/>
      <c r="O51" s="12"/>
      <c r="P51" s="12"/>
      <c r="Q51" s="12"/>
      <c r="R51" s="12">
        <f t="shared" si="14"/>
        <v>1216.57</v>
      </c>
      <c r="S51" s="13"/>
      <c r="T51" s="12"/>
    </row>
    <row r="52" spans="1:20" x14ac:dyDescent="0.3">
      <c r="A52" s="11"/>
      <c r="B52" s="11"/>
      <c r="C52" s="11"/>
      <c r="D52" s="11" t="s">
        <v>136</v>
      </c>
      <c r="E52" s="11"/>
      <c r="F52" s="12">
        <v>570.16</v>
      </c>
      <c r="G52" s="12">
        <v>843.3</v>
      </c>
      <c r="H52" s="12">
        <v>854.79</v>
      </c>
      <c r="I52" s="12">
        <v>718.57</v>
      </c>
      <c r="J52" s="12"/>
      <c r="K52" s="12"/>
      <c r="L52" s="12"/>
      <c r="M52" s="12"/>
      <c r="N52" s="12"/>
      <c r="O52" s="12"/>
      <c r="P52" s="12"/>
      <c r="Q52" s="12"/>
      <c r="R52" s="12">
        <f t="shared" si="14"/>
        <v>2986.82</v>
      </c>
      <c r="S52" s="13">
        <f>SUM(R52/T52)</f>
        <v>0.17284837962962965</v>
      </c>
      <c r="T52" s="12">
        <v>17280</v>
      </c>
    </row>
    <row r="53" spans="1:20" x14ac:dyDescent="0.3">
      <c r="A53" s="11"/>
      <c r="B53" s="11"/>
      <c r="C53" s="11"/>
      <c r="D53" s="11" t="s">
        <v>137</v>
      </c>
      <c r="E53" s="11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>
        <f t="shared" si="14"/>
        <v>0</v>
      </c>
      <c r="S53" s="13"/>
      <c r="T53" s="12"/>
    </row>
    <row r="54" spans="1:20" x14ac:dyDescent="0.3">
      <c r="A54" s="11"/>
      <c r="B54" s="11"/>
      <c r="C54" s="11"/>
      <c r="D54" s="11" t="s">
        <v>35</v>
      </c>
      <c r="E54" s="11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>
        <f t="shared" si="14"/>
        <v>0</v>
      </c>
      <c r="S54" s="13"/>
      <c r="T54" s="12">
        <v>10000.08</v>
      </c>
    </row>
    <row r="55" spans="1:20" x14ac:dyDescent="0.3">
      <c r="A55" s="11"/>
      <c r="B55" s="11"/>
      <c r="C55" s="11" t="s">
        <v>36</v>
      </c>
      <c r="D55" s="11"/>
      <c r="E55" s="11"/>
      <c r="F55" s="14">
        <f>ROUND(SUM(F45:F54),5)</f>
        <v>701.71</v>
      </c>
      <c r="G55" s="14">
        <f t="shared" ref="G55:R55" si="15">ROUND(SUM(G45:G54),5)</f>
        <v>47187.05</v>
      </c>
      <c r="H55" s="14">
        <f t="shared" si="15"/>
        <v>1282.29</v>
      </c>
      <c r="I55" s="14">
        <f t="shared" si="15"/>
        <v>884.8</v>
      </c>
      <c r="J55" s="14">
        <f t="shared" si="15"/>
        <v>1386.19</v>
      </c>
      <c r="K55" s="14">
        <f t="shared" si="15"/>
        <v>0</v>
      </c>
      <c r="L55" s="14">
        <f t="shared" si="15"/>
        <v>0</v>
      </c>
      <c r="M55" s="14">
        <f t="shared" si="15"/>
        <v>0</v>
      </c>
      <c r="N55" s="14">
        <f t="shared" si="15"/>
        <v>0</v>
      </c>
      <c r="O55" s="14">
        <f t="shared" si="15"/>
        <v>0</v>
      </c>
      <c r="P55" s="14">
        <f t="shared" si="15"/>
        <v>0</v>
      </c>
      <c r="Q55" s="14">
        <f t="shared" si="15"/>
        <v>0</v>
      </c>
      <c r="R55" s="14">
        <f t="shared" si="15"/>
        <v>51442.04</v>
      </c>
      <c r="S55" s="13">
        <f>SUM(R55/T55)</f>
        <v>1.8856997486810889</v>
      </c>
      <c r="T55" s="14">
        <f>ROUND(T45+SUM(T47:T54),5)</f>
        <v>27280.080000000002</v>
      </c>
    </row>
    <row r="56" spans="1:20" x14ac:dyDescent="0.3">
      <c r="A56" s="11"/>
      <c r="B56" s="11"/>
      <c r="C56" s="11" t="s">
        <v>105</v>
      </c>
      <c r="D56" s="11"/>
      <c r="E56" s="11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3"/>
      <c r="T56" s="12"/>
    </row>
    <row r="57" spans="1:20" x14ac:dyDescent="0.3">
      <c r="A57" s="11"/>
      <c r="B57" s="11"/>
      <c r="C57" s="11"/>
      <c r="D57" s="11" t="s">
        <v>121</v>
      </c>
      <c r="E57" s="11"/>
      <c r="F57" s="12">
        <v>25</v>
      </c>
      <c r="G57" s="12">
        <v>25</v>
      </c>
      <c r="H57" s="12">
        <v>25</v>
      </c>
      <c r="I57" s="12">
        <v>25</v>
      </c>
      <c r="J57" s="12">
        <v>25</v>
      </c>
      <c r="K57" s="12"/>
      <c r="L57" s="12"/>
      <c r="M57" s="12"/>
      <c r="N57" s="12"/>
      <c r="O57" s="12"/>
      <c r="P57" s="12"/>
      <c r="Q57" s="12"/>
      <c r="R57" s="12">
        <f t="shared" ref="R57:R62" si="16">SUM(F57:Q57)</f>
        <v>125</v>
      </c>
      <c r="S57" s="13"/>
      <c r="T57" s="12"/>
    </row>
    <row r="58" spans="1:20" x14ac:dyDescent="0.3">
      <c r="A58" s="11"/>
      <c r="B58" s="11"/>
      <c r="C58" s="11"/>
      <c r="D58" s="11" t="s">
        <v>114</v>
      </c>
      <c r="E58" s="11"/>
      <c r="F58" s="12"/>
      <c r="G58" s="12">
        <v>574.04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>
        <f t="shared" si="16"/>
        <v>574.04</v>
      </c>
      <c r="S58" s="13"/>
      <c r="T58" s="12"/>
    </row>
    <row r="59" spans="1:20" x14ac:dyDescent="0.3">
      <c r="A59" s="11"/>
      <c r="B59" s="11"/>
      <c r="C59" s="11" t="s">
        <v>100</v>
      </c>
      <c r="D59" s="11"/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f t="shared" si="16"/>
        <v>0</v>
      </c>
      <c r="S59" s="13"/>
      <c r="T59" s="12"/>
    </row>
    <row r="60" spans="1:20" x14ac:dyDescent="0.3">
      <c r="A60" s="11"/>
      <c r="B60" s="11"/>
      <c r="C60" s="11"/>
      <c r="D60" s="11" t="s">
        <v>101</v>
      </c>
      <c r="E60" s="11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>
        <f t="shared" si="16"/>
        <v>0</v>
      </c>
      <c r="S60" s="13"/>
      <c r="T60" s="12"/>
    </row>
    <row r="61" spans="1:20" x14ac:dyDescent="0.3">
      <c r="A61" s="11"/>
      <c r="B61" s="11"/>
      <c r="C61" s="11"/>
      <c r="D61" s="11" t="s">
        <v>139</v>
      </c>
      <c r="E61" s="11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>
        <f t="shared" si="16"/>
        <v>0</v>
      </c>
      <c r="S61" s="13"/>
      <c r="T61" s="12"/>
    </row>
    <row r="62" spans="1:20" x14ac:dyDescent="0.3">
      <c r="A62" s="11"/>
      <c r="B62" s="11"/>
      <c r="C62" s="11"/>
      <c r="D62" s="11" t="s">
        <v>115</v>
      </c>
      <c r="E62" s="11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>
        <f t="shared" si="16"/>
        <v>0</v>
      </c>
      <c r="S62" s="13"/>
      <c r="T62" s="12"/>
    </row>
    <row r="63" spans="1:20" x14ac:dyDescent="0.3">
      <c r="A63" s="11"/>
      <c r="B63" s="11"/>
      <c r="C63" s="11" t="s">
        <v>106</v>
      </c>
      <c r="D63" s="11"/>
      <c r="E63" s="11"/>
      <c r="F63" s="14">
        <f>SUM(F56:F62)</f>
        <v>25</v>
      </c>
      <c r="G63" s="14">
        <f t="shared" ref="G63:Q63" si="17">SUM(G56:G62)</f>
        <v>599.04</v>
      </c>
      <c r="H63" s="14">
        <f t="shared" si="17"/>
        <v>25</v>
      </c>
      <c r="I63" s="14">
        <f t="shared" si="17"/>
        <v>25</v>
      </c>
      <c r="J63" s="14">
        <f t="shared" si="17"/>
        <v>25</v>
      </c>
      <c r="K63" s="14">
        <f t="shared" si="17"/>
        <v>0</v>
      </c>
      <c r="L63" s="14">
        <f t="shared" si="17"/>
        <v>0</v>
      </c>
      <c r="M63" s="14">
        <f t="shared" si="17"/>
        <v>0</v>
      </c>
      <c r="N63" s="14">
        <f t="shared" si="17"/>
        <v>0</v>
      </c>
      <c r="O63" s="14">
        <f t="shared" si="17"/>
        <v>0</v>
      </c>
      <c r="P63" s="14">
        <f t="shared" si="17"/>
        <v>0</v>
      </c>
      <c r="Q63" s="14">
        <f t="shared" si="17"/>
        <v>0</v>
      </c>
      <c r="R63" s="14">
        <f>SUM(R56:R62)</f>
        <v>699.04</v>
      </c>
      <c r="S63" s="13"/>
      <c r="T63" s="12"/>
    </row>
    <row r="64" spans="1:20" x14ac:dyDescent="0.3">
      <c r="A64" s="11"/>
      <c r="B64" s="11"/>
      <c r="C64" s="11" t="s">
        <v>37</v>
      </c>
      <c r="D64" s="11"/>
      <c r="E64" s="11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3"/>
      <c r="T64" s="12"/>
    </row>
    <row r="65" spans="1:20" x14ac:dyDescent="0.3">
      <c r="A65" s="11"/>
      <c r="B65" s="11"/>
      <c r="C65" s="11"/>
      <c r="D65" s="11" t="s">
        <v>86</v>
      </c>
      <c r="E65" s="11"/>
      <c r="F65" s="12">
        <v>28086.83</v>
      </c>
      <c r="G65" s="12">
        <v>6022</v>
      </c>
      <c r="H65" s="12"/>
      <c r="I65" s="12">
        <v>62</v>
      </c>
      <c r="J65" s="12"/>
      <c r="K65" s="12"/>
      <c r="L65" s="12"/>
      <c r="M65" s="12"/>
      <c r="N65" s="12"/>
      <c r="O65" s="12"/>
      <c r="P65" s="12"/>
      <c r="Q65" s="12"/>
      <c r="R65" s="12">
        <f t="shared" ref="R65:R67" si="18">SUM(F65:Q65)</f>
        <v>34170.83</v>
      </c>
      <c r="S65" s="13"/>
      <c r="T65" s="12">
        <v>5000</v>
      </c>
    </row>
    <row r="66" spans="1:20" x14ac:dyDescent="0.3">
      <c r="A66" s="11"/>
      <c r="B66" s="11"/>
      <c r="C66" s="11"/>
      <c r="D66" s="11" t="s">
        <v>38</v>
      </c>
      <c r="E66" s="11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>
        <f t="shared" si="18"/>
        <v>0</v>
      </c>
      <c r="S66" s="13"/>
      <c r="T66" s="12">
        <v>5000</v>
      </c>
    </row>
    <row r="67" spans="1:20" x14ac:dyDescent="0.3">
      <c r="A67" s="11"/>
      <c r="B67" s="11"/>
      <c r="C67" s="11"/>
      <c r="D67" s="11" t="s">
        <v>39</v>
      </c>
      <c r="E67" s="11"/>
      <c r="F67" s="12">
        <v>682.83</v>
      </c>
      <c r="G67" s="12">
        <v>3748.67</v>
      </c>
      <c r="H67" s="12">
        <v>2019.1</v>
      </c>
      <c r="I67" s="12">
        <v>1846.86</v>
      </c>
      <c r="J67" s="12">
        <v>674.51</v>
      </c>
      <c r="K67" s="12"/>
      <c r="L67" s="12"/>
      <c r="M67" s="12"/>
      <c r="N67" s="12"/>
      <c r="O67" s="12"/>
      <c r="P67" s="12"/>
      <c r="Q67" s="12"/>
      <c r="R67" s="12">
        <f t="shared" si="18"/>
        <v>8971.9700000000012</v>
      </c>
      <c r="S67" s="13">
        <f>SUM(R67/T67)</f>
        <v>0.89718982248142032</v>
      </c>
      <c r="T67" s="12">
        <v>10000.08</v>
      </c>
    </row>
    <row r="68" spans="1:20" x14ac:dyDescent="0.3">
      <c r="A68" s="11"/>
      <c r="B68" s="11"/>
      <c r="C68" s="11" t="s">
        <v>40</v>
      </c>
      <c r="D68" s="11"/>
      <c r="E68" s="11"/>
      <c r="F68" s="14">
        <f>ROUND(SUM(F65:F67),5)</f>
        <v>28769.66</v>
      </c>
      <c r="G68" s="14">
        <f t="shared" ref="G68:Q68" si="19">ROUND(SUM(G65:G67),5)</f>
        <v>9770.67</v>
      </c>
      <c r="H68" s="14">
        <f t="shared" si="19"/>
        <v>2019.1</v>
      </c>
      <c r="I68" s="14">
        <f t="shared" si="19"/>
        <v>1908.86</v>
      </c>
      <c r="J68" s="14">
        <f t="shared" si="19"/>
        <v>674.51</v>
      </c>
      <c r="K68" s="14">
        <f t="shared" si="19"/>
        <v>0</v>
      </c>
      <c r="L68" s="14">
        <f t="shared" si="19"/>
        <v>0</v>
      </c>
      <c r="M68" s="14">
        <f t="shared" si="19"/>
        <v>0</v>
      </c>
      <c r="N68" s="14">
        <f t="shared" si="19"/>
        <v>0</v>
      </c>
      <c r="O68" s="14">
        <f t="shared" si="19"/>
        <v>0</v>
      </c>
      <c r="P68" s="14">
        <f t="shared" si="19"/>
        <v>0</v>
      </c>
      <c r="Q68" s="14">
        <f t="shared" si="19"/>
        <v>0</v>
      </c>
      <c r="R68" s="14">
        <f>ROUND(SUM(R64:R67),5)</f>
        <v>43142.8</v>
      </c>
      <c r="S68" s="13">
        <f>SUM(R68/T68)</f>
        <v>2.1571313714745139</v>
      </c>
      <c r="T68" s="14">
        <f>ROUND(SUM(T64:T67),5)</f>
        <v>20000.080000000002</v>
      </c>
    </row>
    <row r="69" spans="1:20" x14ac:dyDescent="0.3">
      <c r="A69" s="11"/>
      <c r="B69" s="11"/>
      <c r="C69" s="11" t="s">
        <v>41</v>
      </c>
      <c r="D69" s="11"/>
      <c r="E69" s="11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3"/>
      <c r="T69" s="12"/>
    </row>
    <row r="70" spans="1:20" x14ac:dyDescent="0.3">
      <c r="A70" s="11"/>
      <c r="B70" s="11"/>
      <c r="C70" s="11"/>
      <c r="D70" s="11" t="s">
        <v>42</v>
      </c>
      <c r="E70" s="11"/>
      <c r="F70" s="12"/>
      <c r="G70" s="12">
        <v>29.24</v>
      </c>
      <c r="H70" s="12">
        <v>170</v>
      </c>
      <c r="I70" s="12"/>
      <c r="J70" s="12"/>
      <c r="K70" s="12"/>
      <c r="L70" s="12"/>
      <c r="M70" s="12"/>
      <c r="N70" s="12"/>
      <c r="O70" s="12"/>
      <c r="P70" s="12"/>
      <c r="Q70" s="12"/>
      <c r="R70" s="12">
        <f t="shared" ref="R70:R84" si="20">SUM(F70:Q70)</f>
        <v>199.24</v>
      </c>
      <c r="S70" s="13"/>
      <c r="T70" s="12"/>
    </row>
    <row r="71" spans="1:20" x14ac:dyDescent="0.3">
      <c r="A71" s="11"/>
      <c r="B71" s="11"/>
      <c r="C71" s="11"/>
      <c r="D71" s="11" t="s">
        <v>43</v>
      </c>
      <c r="E71" s="11"/>
      <c r="F71" s="12">
        <v>5</v>
      </c>
      <c r="G71" s="12"/>
      <c r="H71" s="12">
        <v>3057.27</v>
      </c>
      <c r="I71" s="12"/>
      <c r="J71" s="12"/>
      <c r="K71" s="12"/>
      <c r="L71" s="12"/>
      <c r="M71" s="12"/>
      <c r="N71" s="12"/>
      <c r="O71" s="12"/>
      <c r="P71" s="12"/>
      <c r="Q71" s="12"/>
      <c r="R71" s="12">
        <f t="shared" si="20"/>
        <v>3062.27</v>
      </c>
      <c r="S71" s="13"/>
      <c r="T71" s="12"/>
    </row>
    <row r="72" spans="1:20" x14ac:dyDescent="0.3">
      <c r="A72" s="11"/>
      <c r="B72" s="11"/>
      <c r="C72" s="11"/>
      <c r="D72" s="11" t="s">
        <v>44</v>
      </c>
      <c r="E72" s="11"/>
      <c r="F72" s="12">
        <v>10</v>
      </c>
      <c r="G72" s="12">
        <v>20</v>
      </c>
      <c r="H72" s="12"/>
      <c r="I72" s="12">
        <v>10</v>
      </c>
      <c r="J72" s="12">
        <v>30</v>
      </c>
      <c r="K72" s="12"/>
      <c r="L72" s="12"/>
      <c r="M72" s="12"/>
      <c r="N72" s="12"/>
      <c r="O72" s="12"/>
      <c r="P72" s="12"/>
      <c r="Q72" s="12"/>
      <c r="R72" s="12">
        <f t="shared" si="20"/>
        <v>70</v>
      </c>
      <c r="S72" s="13"/>
      <c r="T72" s="12"/>
    </row>
    <row r="73" spans="1:20" x14ac:dyDescent="0.3">
      <c r="A73" s="11"/>
      <c r="B73" s="11"/>
      <c r="C73" s="11"/>
      <c r="D73" s="11" t="s">
        <v>45</v>
      </c>
      <c r="E73" s="11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>
        <f t="shared" si="20"/>
        <v>0</v>
      </c>
      <c r="S73" s="13"/>
      <c r="T73" s="12"/>
    </row>
    <row r="74" spans="1:20" x14ac:dyDescent="0.3">
      <c r="A74" s="11"/>
      <c r="B74" s="11"/>
      <c r="C74" s="11"/>
      <c r="D74" s="11" t="s">
        <v>46</v>
      </c>
      <c r="E74" s="11"/>
      <c r="F74" s="12">
        <v>487.37</v>
      </c>
      <c r="G74" s="12">
        <v>549.99</v>
      </c>
      <c r="H74" s="12">
        <v>402.38</v>
      </c>
      <c r="I74" s="12">
        <v>229.99</v>
      </c>
      <c r="J74" s="12">
        <v>602.39</v>
      </c>
      <c r="K74" s="12"/>
      <c r="L74" s="12"/>
      <c r="M74" s="12"/>
      <c r="N74" s="12"/>
      <c r="O74" s="12"/>
      <c r="P74" s="12"/>
      <c r="Q74" s="12"/>
      <c r="R74" s="12">
        <f t="shared" si="20"/>
        <v>2272.1200000000003</v>
      </c>
      <c r="S74" s="13"/>
      <c r="T74" s="12"/>
    </row>
    <row r="75" spans="1:20" x14ac:dyDescent="0.3">
      <c r="A75" s="11"/>
      <c r="B75" s="11"/>
      <c r="C75" s="11"/>
      <c r="D75" s="11" t="s">
        <v>47</v>
      </c>
      <c r="E75" s="11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>
        <f t="shared" si="20"/>
        <v>0</v>
      </c>
      <c r="S75" s="13"/>
      <c r="T75" s="12"/>
    </row>
    <row r="76" spans="1:20" x14ac:dyDescent="0.3">
      <c r="A76" s="11"/>
      <c r="B76" s="11"/>
      <c r="C76" s="11"/>
      <c r="D76" s="11" t="s">
        <v>48</v>
      </c>
      <c r="E76" s="11"/>
      <c r="F76" s="12">
        <v>470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>
        <f t="shared" si="20"/>
        <v>470</v>
      </c>
      <c r="S76" s="13"/>
      <c r="T76" s="12"/>
    </row>
    <row r="77" spans="1:20" x14ac:dyDescent="0.3">
      <c r="A77" s="11"/>
      <c r="B77" s="11"/>
      <c r="C77" s="11"/>
      <c r="D77" s="11" t="s">
        <v>49</v>
      </c>
      <c r="E77" s="11"/>
      <c r="F77" s="12">
        <v>94.69</v>
      </c>
      <c r="G77" s="12">
        <v>11.22</v>
      </c>
      <c r="H77" s="12">
        <v>17.760000000000002</v>
      </c>
      <c r="I77" s="12">
        <v>227.59</v>
      </c>
      <c r="J77" s="12"/>
      <c r="K77" s="12"/>
      <c r="L77" s="12"/>
      <c r="M77" s="12"/>
      <c r="N77" s="12"/>
      <c r="O77" s="12"/>
      <c r="P77" s="12"/>
      <c r="Q77" s="12"/>
      <c r="R77" s="12">
        <f t="shared" si="20"/>
        <v>351.26</v>
      </c>
      <c r="S77" s="13"/>
      <c r="T77" s="12"/>
    </row>
    <row r="78" spans="1:20" x14ac:dyDescent="0.3">
      <c r="A78" s="11"/>
      <c r="B78" s="11"/>
      <c r="C78" s="11"/>
      <c r="D78" s="11" t="s">
        <v>50</v>
      </c>
      <c r="E78" s="11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>
        <f t="shared" si="20"/>
        <v>0</v>
      </c>
      <c r="S78" s="13"/>
      <c r="T78" s="12"/>
    </row>
    <row r="79" spans="1:20" x14ac:dyDescent="0.3">
      <c r="A79" s="11"/>
      <c r="B79" s="11"/>
      <c r="C79" s="11"/>
      <c r="D79" s="11" t="s">
        <v>51</v>
      </c>
      <c r="E79" s="11"/>
      <c r="F79" s="12">
        <v>6073.72</v>
      </c>
      <c r="G79" s="12">
        <v>2986.41</v>
      </c>
      <c r="H79" s="12">
        <v>811.89</v>
      </c>
      <c r="I79" s="12">
        <v>604.5</v>
      </c>
      <c r="J79" s="12">
        <v>420.32</v>
      </c>
      <c r="K79" s="12"/>
      <c r="L79" s="12"/>
      <c r="M79" s="12"/>
      <c r="N79" s="12"/>
      <c r="O79" s="12"/>
      <c r="P79" s="12"/>
      <c r="Q79" s="12"/>
      <c r="R79" s="12">
        <f t="shared" si="20"/>
        <v>10896.84</v>
      </c>
      <c r="S79" s="13">
        <f>SUM(R79/T79)</f>
        <v>2.1793505651954783</v>
      </c>
      <c r="T79" s="12">
        <v>5000.04</v>
      </c>
    </row>
    <row r="80" spans="1:20" x14ac:dyDescent="0.3">
      <c r="A80" s="11"/>
      <c r="B80" s="11"/>
      <c r="C80" s="11"/>
      <c r="D80" s="11" t="s">
        <v>84</v>
      </c>
      <c r="E80" s="11"/>
      <c r="F80" s="12"/>
      <c r="G80" s="12"/>
      <c r="H80" s="12"/>
      <c r="I80" s="12">
        <v>70</v>
      </c>
      <c r="J80" s="12"/>
      <c r="K80" s="12"/>
      <c r="L80" s="12"/>
      <c r="M80" s="12"/>
      <c r="N80" s="12"/>
      <c r="O80" s="12"/>
      <c r="P80" s="12"/>
      <c r="Q80" s="12"/>
      <c r="R80" s="12">
        <f t="shared" si="20"/>
        <v>70</v>
      </c>
      <c r="S80" s="13"/>
      <c r="T80" s="12"/>
    </row>
    <row r="81" spans="1:20" x14ac:dyDescent="0.3">
      <c r="A81" s="11"/>
      <c r="B81" s="11"/>
      <c r="C81" s="11"/>
      <c r="D81" s="11" t="s">
        <v>52</v>
      </c>
      <c r="E81" s="11"/>
      <c r="F81" s="12">
        <v>1530</v>
      </c>
      <c r="G81" s="12">
        <v>270</v>
      </c>
      <c r="H81" s="12">
        <v>1995</v>
      </c>
      <c r="I81" s="12"/>
      <c r="J81" s="12">
        <v>400</v>
      </c>
      <c r="K81" s="12"/>
      <c r="L81" s="12"/>
      <c r="M81" s="12"/>
      <c r="N81" s="12"/>
      <c r="O81" s="12"/>
      <c r="P81" s="12"/>
      <c r="Q81" s="12"/>
      <c r="R81" s="12">
        <f t="shared" si="20"/>
        <v>4195</v>
      </c>
      <c r="S81" s="13"/>
      <c r="T81" s="12"/>
    </row>
    <row r="82" spans="1:20" x14ac:dyDescent="0.3">
      <c r="A82" s="11"/>
      <c r="B82" s="11"/>
      <c r="C82" s="11"/>
      <c r="D82" s="11" t="s">
        <v>53</v>
      </c>
      <c r="E82" s="11"/>
      <c r="F82" s="12"/>
      <c r="G82" s="12">
        <v>278.81</v>
      </c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>
        <f t="shared" si="20"/>
        <v>278.81</v>
      </c>
      <c r="T82" s="12"/>
    </row>
    <row r="83" spans="1:20" x14ac:dyDescent="0.3">
      <c r="A83" s="11"/>
      <c r="B83" s="11"/>
      <c r="C83" s="11"/>
      <c r="D83" s="11"/>
      <c r="E83" s="11" t="s">
        <v>80</v>
      </c>
      <c r="F83" s="12">
        <v>2152.65</v>
      </c>
      <c r="G83" s="12">
        <v>935.57</v>
      </c>
      <c r="H83" s="12">
        <v>1381.53</v>
      </c>
      <c r="I83" s="12">
        <v>1622.9</v>
      </c>
      <c r="J83" s="12">
        <v>2033.75</v>
      </c>
      <c r="K83" s="12"/>
      <c r="L83" s="12"/>
      <c r="M83" s="12"/>
      <c r="N83" s="12"/>
      <c r="O83" s="12"/>
      <c r="P83" s="12"/>
      <c r="Q83" s="12"/>
      <c r="R83" s="12">
        <f t="shared" si="20"/>
        <v>8126.4</v>
      </c>
      <c r="S83" s="13"/>
      <c r="T83" s="12"/>
    </row>
    <row r="84" spans="1:20" x14ac:dyDescent="0.3">
      <c r="A84" s="11"/>
      <c r="B84" s="11"/>
      <c r="C84" s="11"/>
      <c r="D84" s="11"/>
      <c r="E84" s="11" t="s">
        <v>81</v>
      </c>
      <c r="F84" s="12">
        <v>902.18</v>
      </c>
      <c r="G84" s="12">
        <v>6253.34</v>
      </c>
      <c r="H84" s="12">
        <v>332.07</v>
      </c>
      <c r="I84" s="12">
        <v>339.65</v>
      </c>
      <c r="J84" s="12">
        <v>347.42</v>
      </c>
      <c r="K84" s="12"/>
      <c r="L84" s="12"/>
      <c r="M84" s="12"/>
      <c r="N84" s="12"/>
      <c r="O84" s="12"/>
      <c r="P84" s="12"/>
      <c r="Q84" s="12"/>
      <c r="R84" s="12">
        <f t="shared" si="20"/>
        <v>8174.66</v>
      </c>
      <c r="S84" s="13"/>
      <c r="T84" s="12"/>
    </row>
    <row r="85" spans="1:20" x14ac:dyDescent="0.3">
      <c r="A85" s="11"/>
      <c r="B85" s="11"/>
      <c r="C85" s="11"/>
      <c r="D85" s="11" t="s">
        <v>82</v>
      </c>
      <c r="E85" s="11"/>
      <c r="F85" s="14">
        <f>SUM(F83:F84)</f>
        <v>3054.83</v>
      </c>
      <c r="G85" s="14">
        <f>SUM(G82:G84)</f>
        <v>7467.72</v>
      </c>
      <c r="H85" s="14">
        <f t="shared" ref="H85:Q85" si="21">SUM(H83:H84)</f>
        <v>1713.6</v>
      </c>
      <c r="I85" s="14">
        <f t="shared" si="21"/>
        <v>1962.5500000000002</v>
      </c>
      <c r="J85" s="14">
        <f t="shared" si="21"/>
        <v>2381.17</v>
      </c>
      <c r="K85" s="14">
        <f t="shared" si="21"/>
        <v>0</v>
      </c>
      <c r="L85" s="14">
        <f t="shared" si="21"/>
        <v>0</v>
      </c>
      <c r="M85" s="14">
        <f t="shared" si="21"/>
        <v>0</v>
      </c>
      <c r="N85" s="14">
        <f t="shared" si="21"/>
        <v>0</v>
      </c>
      <c r="O85" s="14">
        <f t="shared" si="21"/>
        <v>0</v>
      </c>
      <c r="P85" s="14">
        <f t="shared" si="21"/>
        <v>0</v>
      </c>
      <c r="Q85" s="14">
        <f t="shared" si="21"/>
        <v>0</v>
      </c>
      <c r="R85" s="14">
        <f>ROUND(SUM(R82:R84),5)</f>
        <v>16579.87</v>
      </c>
      <c r="S85" s="13">
        <f>SUM(R85/T85)</f>
        <v>2.7633116666666666</v>
      </c>
      <c r="T85" s="14">
        <v>6000</v>
      </c>
    </row>
    <row r="86" spans="1:20" x14ac:dyDescent="0.3">
      <c r="A86" s="11"/>
      <c r="B86" s="11"/>
      <c r="C86" s="11"/>
      <c r="D86" s="11" t="s">
        <v>54</v>
      </c>
      <c r="E86" s="11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>
        <f t="shared" ref="R86:R94" si="22">SUM(F86:Q86)</f>
        <v>0</v>
      </c>
      <c r="S86" s="13"/>
      <c r="T86" s="12">
        <v>3000</v>
      </c>
    </row>
    <row r="87" spans="1:20" x14ac:dyDescent="0.3">
      <c r="A87" s="11"/>
      <c r="B87" s="11"/>
      <c r="C87" s="11"/>
      <c r="D87" s="11" t="s">
        <v>55</v>
      </c>
      <c r="E87" s="11"/>
      <c r="F87" s="12">
        <v>92.95</v>
      </c>
      <c r="G87" s="12">
        <v>275.77</v>
      </c>
      <c r="H87" s="12">
        <v>192.5</v>
      </c>
      <c r="I87" s="12"/>
      <c r="J87" s="12">
        <v>85.03</v>
      </c>
      <c r="K87" s="12"/>
      <c r="L87" s="12"/>
      <c r="M87" s="12"/>
      <c r="N87" s="12"/>
      <c r="O87" s="12"/>
      <c r="P87" s="12"/>
      <c r="Q87" s="12"/>
      <c r="R87" s="12">
        <f t="shared" si="22"/>
        <v>646.25</v>
      </c>
      <c r="S87" s="13">
        <f>SUM(R87/T87)</f>
        <v>0.32248003992015967</v>
      </c>
      <c r="T87" s="12">
        <v>2004</v>
      </c>
    </row>
    <row r="88" spans="1:20" x14ac:dyDescent="0.3">
      <c r="A88" s="11"/>
      <c r="B88" s="11"/>
      <c r="C88" s="11"/>
      <c r="D88" s="11" t="s">
        <v>56</v>
      </c>
      <c r="E88" s="11"/>
      <c r="F88" s="12">
        <v>19.5</v>
      </c>
      <c r="G88" s="12">
        <v>597.63</v>
      </c>
      <c r="H88" s="12">
        <v>1137.95</v>
      </c>
      <c r="I88" s="12">
        <v>668.58</v>
      </c>
      <c r="J88" s="12">
        <v>641.13</v>
      </c>
      <c r="K88" s="12"/>
      <c r="L88" s="12"/>
      <c r="M88" s="12"/>
      <c r="N88" s="12"/>
      <c r="O88" s="12"/>
      <c r="P88" s="12"/>
      <c r="Q88" s="12"/>
      <c r="R88" s="12">
        <f t="shared" si="22"/>
        <v>3064.79</v>
      </c>
      <c r="S88" s="13">
        <f>SUM(R88/T88)</f>
        <v>0.38290729635182408</v>
      </c>
      <c r="T88" s="12">
        <v>8004</v>
      </c>
    </row>
    <row r="89" spans="1:20" x14ac:dyDescent="0.3">
      <c r="A89" s="11"/>
      <c r="B89" s="11"/>
      <c r="C89" s="11"/>
      <c r="D89" s="11" t="s">
        <v>57</v>
      </c>
      <c r="E89" s="11"/>
      <c r="F89" s="12">
        <v>199</v>
      </c>
      <c r="G89" s="12">
        <v>48.06</v>
      </c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f t="shared" si="22"/>
        <v>247.06</v>
      </c>
      <c r="S89" s="13"/>
      <c r="T89" s="12"/>
    </row>
    <row r="90" spans="1:20" x14ac:dyDescent="0.3">
      <c r="A90" s="11"/>
      <c r="B90" s="11"/>
      <c r="C90" s="11"/>
      <c r="D90" s="11" t="s">
        <v>58</v>
      </c>
      <c r="E90" s="11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>
        <f t="shared" si="22"/>
        <v>0</v>
      </c>
      <c r="S90" s="13"/>
      <c r="T90" s="12"/>
    </row>
    <row r="91" spans="1:20" x14ac:dyDescent="0.3">
      <c r="A91" s="11"/>
      <c r="B91" s="11"/>
      <c r="C91" s="11"/>
      <c r="D91" s="11"/>
      <c r="E91" s="11" t="s">
        <v>59</v>
      </c>
      <c r="F91" s="12"/>
      <c r="G91" s="12">
        <v>1146</v>
      </c>
      <c r="H91" s="12">
        <v>902.05</v>
      </c>
      <c r="I91" s="12">
        <v>790.91</v>
      </c>
      <c r="J91" s="12">
        <v>824.78</v>
      </c>
      <c r="K91" s="12"/>
      <c r="L91" s="12"/>
      <c r="M91" s="12"/>
      <c r="N91" s="12"/>
      <c r="O91" s="12"/>
      <c r="P91" s="12"/>
      <c r="Q91" s="12"/>
      <c r="R91" s="12">
        <f t="shared" si="22"/>
        <v>3663.74</v>
      </c>
      <c r="S91" s="13">
        <f>SUM(R91/T91)</f>
        <v>0.50885277777777771</v>
      </c>
      <c r="T91" s="12">
        <v>7200</v>
      </c>
    </row>
    <row r="92" spans="1:20" x14ac:dyDescent="0.3">
      <c r="A92" s="11"/>
      <c r="B92" s="11"/>
      <c r="C92" s="11"/>
      <c r="D92" s="11"/>
      <c r="E92" s="11" t="s">
        <v>60</v>
      </c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>
        <f t="shared" si="22"/>
        <v>0</v>
      </c>
      <c r="S92" s="13"/>
      <c r="T92" s="12">
        <v>2004</v>
      </c>
    </row>
    <row r="93" spans="1:20" x14ac:dyDescent="0.3">
      <c r="A93" s="11"/>
      <c r="B93" s="11"/>
      <c r="C93" s="11"/>
      <c r="D93" s="11"/>
      <c r="E93" s="11" t="s">
        <v>61</v>
      </c>
      <c r="F93" s="12">
        <v>2669.63</v>
      </c>
      <c r="G93" s="12">
        <v>2341.21</v>
      </c>
      <c r="H93" s="12">
        <v>1181.1600000000001</v>
      </c>
      <c r="I93" s="12">
        <v>434</v>
      </c>
      <c r="J93" s="12">
        <v>497.25</v>
      </c>
      <c r="K93" s="12"/>
      <c r="L93" s="12"/>
      <c r="M93" s="12"/>
      <c r="N93" s="12"/>
      <c r="O93" s="12"/>
      <c r="P93" s="12"/>
      <c r="Q93" s="12"/>
      <c r="R93" s="12">
        <f t="shared" si="22"/>
        <v>7123.25</v>
      </c>
      <c r="S93" s="13">
        <f>SUM(R93/T93)</f>
        <v>0.71231930144558842</v>
      </c>
      <c r="T93" s="12">
        <v>10000.08</v>
      </c>
    </row>
    <row r="94" spans="1:20" x14ac:dyDescent="0.3">
      <c r="A94" s="11"/>
      <c r="B94" s="11"/>
      <c r="C94" s="11"/>
      <c r="D94" s="11"/>
      <c r="E94" s="11" t="s">
        <v>62</v>
      </c>
      <c r="F94" s="12">
        <v>781.11</v>
      </c>
      <c r="G94" s="12">
        <v>578.30999999999995</v>
      </c>
      <c r="H94" s="12">
        <v>729.75</v>
      </c>
      <c r="I94" s="12">
        <v>568.57000000000005</v>
      </c>
      <c r="J94" s="12">
        <v>644.78</v>
      </c>
      <c r="K94" s="12"/>
      <c r="L94" s="12"/>
      <c r="M94" s="12"/>
      <c r="N94" s="12"/>
      <c r="O94" s="12"/>
      <c r="P94" s="12"/>
      <c r="Q94" s="12"/>
      <c r="R94" s="12">
        <f t="shared" si="22"/>
        <v>3302.5200000000004</v>
      </c>
      <c r="S94" s="13">
        <f>SUM(R94/T94)</f>
        <v>0.5323210831721471</v>
      </c>
      <c r="T94" s="12">
        <v>6204</v>
      </c>
    </row>
    <row r="95" spans="1:20" x14ac:dyDescent="0.3">
      <c r="A95" s="11"/>
      <c r="B95" s="11"/>
      <c r="C95" s="11"/>
      <c r="D95" s="11" t="s">
        <v>63</v>
      </c>
      <c r="E95" s="11"/>
      <c r="F95" s="14">
        <f>ROUND(SUM(F91:F94),5)</f>
        <v>3450.74</v>
      </c>
      <c r="G95" s="14">
        <f t="shared" ref="G95:R95" si="23">ROUND(SUM(G91:G94),5)</f>
        <v>4065.52</v>
      </c>
      <c r="H95" s="14">
        <f t="shared" si="23"/>
        <v>2812.96</v>
      </c>
      <c r="I95" s="14">
        <f t="shared" si="23"/>
        <v>1793.48</v>
      </c>
      <c r="J95" s="14">
        <f t="shared" si="23"/>
        <v>1966.81</v>
      </c>
      <c r="K95" s="14">
        <f t="shared" si="23"/>
        <v>0</v>
      </c>
      <c r="L95" s="14">
        <f t="shared" si="23"/>
        <v>0</v>
      </c>
      <c r="M95" s="14">
        <f t="shared" si="23"/>
        <v>0</v>
      </c>
      <c r="N95" s="14">
        <f t="shared" si="23"/>
        <v>0</v>
      </c>
      <c r="O95" s="14">
        <f t="shared" si="23"/>
        <v>0</v>
      </c>
      <c r="P95" s="14">
        <f t="shared" si="23"/>
        <v>0</v>
      </c>
      <c r="Q95" s="14">
        <f t="shared" si="23"/>
        <v>0</v>
      </c>
      <c r="R95" s="14">
        <f t="shared" si="23"/>
        <v>14089.51</v>
      </c>
      <c r="S95" s="13">
        <f>SUM(R95/T95)</f>
        <v>0.5545287168491283</v>
      </c>
      <c r="T95" s="14">
        <f>ROUND(SUM(T90:T94),5)</f>
        <v>25408.080000000002</v>
      </c>
    </row>
    <row r="96" spans="1:20" x14ac:dyDescent="0.3">
      <c r="A96" s="11"/>
      <c r="B96" s="11"/>
      <c r="C96" s="11" t="s">
        <v>64</v>
      </c>
      <c r="D96" s="11"/>
      <c r="E96" s="11"/>
      <c r="F96" s="16">
        <f>ROUND(SUM(F85:F89)+SUM(F95:F95)+SUM(F69:F81),5)</f>
        <v>15487.8</v>
      </c>
      <c r="G96" s="16">
        <f t="shared" ref="G96:Q96" si="24">ROUND(SUM(G85:G89)+SUM(G95:G95)+SUM(G69:G81),5)</f>
        <v>16321.56</v>
      </c>
      <c r="H96" s="16">
        <f>ROUND(SUM(H85:H89)+SUM(H95:H95)+SUM(H69:H81),5)</f>
        <v>12311.31</v>
      </c>
      <c r="I96" s="16">
        <f t="shared" si="24"/>
        <v>5566.69</v>
      </c>
      <c r="J96" s="16">
        <f t="shared" si="24"/>
        <v>6526.85</v>
      </c>
      <c r="K96" s="16">
        <f t="shared" si="24"/>
        <v>0</v>
      </c>
      <c r="L96" s="16">
        <f t="shared" si="24"/>
        <v>0</v>
      </c>
      <c r="M96" s="16">
        <f t="shared" si="24"/>
        <v>0</v>
      </c>
      <c r="N96" s="16">
        <f t="shared" si="24"/>
        <v>0</v>
      </c>
      <c r="O96" s="16">
        <f t="shared" si="24"/>
        <v>0</v>
      </c>
      <c r="P96" s="16">
        <f t="shared" si="24"/>
        <v>0</v>
      </c>
      <c r="Q96" s="16">
        <f t="shared" si="24"/>
        <v>0</v>
      </c>
      <c r="R96" s="16">
        <f t="shared" ref="R96" si="25">ROUND(SUM(R85:R89)+SUM(R95:R95)+SUM(R70:R81),5)</f>
        <v>56214.21</v>
      </c>
      <c r="S96" s="13">
        <f>SUM(R96/T96)</f>
        <v>1.1375682671970198</v>
      </c>
      <c r="T96" s="14">
        <f>ROUND(SUM(T69:T89)+SUM(T95:T95),5)</f>
        <v>49416.12</v>
      </c>
    </row>
    <row r="97" spans="1:20" x14ac:dyDescent="0.3">
      <c r="A97" s="11"/>
      <c r="B97" s="11"/>
      <c r="C97" s="11" t="s">
        <v>65</v>
      </c>
      <c r="D97" s="11"/>
      <c r="E97" s="11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3"/>
      <c r="T97" s="12"/>
    </row>
    <row r="98" spans="1:20" x14ac:dyDescent="0.3">
      <c r="A98" s="11"/>
      <c r="B98" s="11"/>
      <c r="C98" s="11"/>
      <c r="D98" s="11" t="s">
        <v>66</v>
      </c>
      <c r="E98" s="11"/>
      <c r="F98" s="12">
        <v>118.25</v>
      </c>
      <c r="G98" s="12">
        <v>118.25</v>
      </c>
      <c r="H98" s="12">
        <v>148.25</v>
      </c>
      <c r="I98" s="12">
        <v>206.5</v>
      </c>
      <c r="J98" s="12"/>
      <c r="K98" s="12"/>
      <c r="L98" s="12"/>
      <c r="M98" s="12"/>
      <c r="N98" s="12"/>
      <c r="O98" s="12"/>
      <c r="P98" s="12"/>
      <c r="Q98" s="12"/>
      <c r="R98" s="12">
        <f t="shared" ref="R98:R114" si="26">SUM(F98:Q98)</f>
        <v>591.25</v>
      </c>
      <c r="S98" s="13">
        <f>SUM(R98/T98)</f>
        <v>0.39416666666666667</v>
      </c>
      <c r="T98" s="12">
        <v>1500</v>
      </c>
    </row>
    <row r="99" spans="1:20" x14ac:dyDescent="0.3">
      <c r="A99" s="11"/>
      <c r="B99" s="11"/>
      <c r="C99" s="11"/>
      <c r="D99" s="11" t="s">
        <v>140</v>
      </c>
      <c r="E99" s="11"/>
      <c r="F99" s="12"/>
      <c r="G99" s="12"/>
      <c r="H99" s="12">
        <v>50</v>
      </c>
      <c r="I99" s="12"/>
      <c r="J99" s="12"/>
      <c r="K99" s="12"/>
      <c r="L99" s="12"/>
      <c r="M99" s="12"/>
      <c r="N99" s="12"/>
      <c r="O99" s="12"/>
      <c r="P99" s="12"/>
      <c r="Q99" s="12"/>
      <c r="R99" s="12">
        <f t="shared" si="26"/>
        <v>50</v>
      </c>
      <c r="S99" s="13"/>
      <c r="T99" s="12"/>
    </row>
    <row r="100" spans="1:20" x14ac:dyDescent="0.3">
      <c r="A100" s="11"/>
      <c r="B100" s="11"/>
      <c r="C100" s="11"/>
      <c r="D100" s="11" t="s">
        <v>94</v>
      </c>
      <c r="E100" s="11"/>
      <c r="F100" s="12">
        <v>1377.35</v>
      </c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>
        <f t="shared" si="26"/>
        <v>1377.35</v>
      </c>
      <c r="S100" s="13"/>
      <c r="T100" s="12"/>
    </row>
    <row r="101" spans="1:20" x14ac:dyDescent="0.3">
      <c r="A101" s="11"/>
      <c r="B101" s="11"/>
      <c r="C101" s="11"/>
      <c r="D101" s="11" t="s">
        <v>102</v>
      </c>
      <c r="E101" s="11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>
        <f t="shared" si="26"/>
        <v>0</v>
      </c>
      <c r="S101" s="13"/>
      <c r="T101" s="12"/>
    </row>
    <row r="102" spans="1:20" x14ac:dyDescent="0.3">
      <c r="A102" s="11"/>
      <c r="B102" s="11"/>
      <c r="C102" s="11"/>
      <c r="D102" s="11" t="s">
        <v>67</v>
      </c>
      <c r="E102" s="11"/>
      <c r="F102" s="12">
        <v>3683.35</v>
      </c>
      <c r="G102" s="12">
        <v>3819.62</v>
      </c>
      <c r="H102" s="12">
        <v>5310.9</v>
      </c>
      <c r="I102" s="12">
        <v>3634.81</v>
      </c>
      <c r="J102" s="12">
        <v>3315.64</v>
      </c>
      <c r="K102" s="12"/>
      <c r="L102" s="12"/>
      <c r="M102" s="12"/>
      <c r="N102" s="12"/>
      <c r="O102" s="12"/>
      <c r="P102" s="12"/>
      <c r="Q102" s="12"/>
      <c r="R102" s="12">
        <f t="shared" si="26"/>
        <v>19764.32</v>
      </c>
      <c r="S102" s="13">
        <f>SUM(R102/T102)</f>
        <v>0.27350160522528505</v>
      </c>
      <c r="T102" s="12">
        <v>72264</v>
      </c>
    </row>
    <row r="103" spans="1:20" x14ac:dyDescent="0.3">
      <c r="A103" s="11"/>
      <c r="B103" s="11"/>
      <c r="C103" s="11"/>
      <c r="D103" s="11" t="s">
        <v>68</v>
      </c>
      <c r="E103" s="11"/>
      <c r="F103" s="12">
        <v>147.16</v>
      </c>
      <c r="G103" s="12">
        <v>103.91</v>
      </c>
      <c r="H103" s="12">
        <v>55.79</v>
      </c>
      <c r="I103" s="12">
        <v>58.7</v>
      </c>
      <c r="J103" s="12">
        <v>20.55</v>
      </c>
      <c r="K103" s="12"/>
      <c r="L103" s="12"/>
      <c r="M103" s="12"/>
      <c r="N103" s="12"/>
      <c r="O103" s="12"/>
      <c r="P103" s="12"/>
      <c r="Q103" s="12"/>
      <c r="R103" s="12">
        <f t="shared" si="26"/>
        <v>386.11</v>
      </c>
      <c r="S103" s="13"/>
      <c r="T103" s="12"/>
    </row>
    <row r="104" spans="1:20" x14ac:dyDescent="0.3">
      <c r="A104" s="11"/>
      <c r="B104" s="11"/>
      <c r="C104" s="11"/>
      <c r="D104" s="11" t="s">
        <v>104</v>
      </c>
      <c r="E104" s="11"/>
      <c r="F104" s="12">
        <v>65</v>
      </c>
      <c r="G104" s="12"/>
      <c r="H104" s="12">
        <v>130</v>
      </c>
      <c r="I104" s="12">
        <v>200</v>
      </c>
      <c r="J104" s="12">
        <v>195</v>
      </c>
      <c r="K104" s="12"/>
      <c r="L104" s="12"/>
      <c r="M104" s="12"/>
      <c r="N104" s="12"/>
      <c r="O104" s="12"/>
      <c r="P104" s="12"/>
      <c r="Q104" s="12"/>
      <c r="R104" s="12">
        <f t="shared" si="26"/>
        <v>590</v>
      </c>
      <c r="S104" s="13"/>
      <c r="T104" s="12"/>
    </row>
    <row r="105" spans="1:20" x14ac:dyDescent="0.3">
      <c r="A105" s="11"/>
      <c r="B105" s="11"/>
      <c r="C105" s="11"/>
      <c r="D105" s="11" t="s">
        <v>69</v>
      </c>
      <c r="E105" s="11"/>
      <c r="F105" s="12">
        <v>481.51</v>
      </c>
      <c r="G105" s="12">
        <v>442.72</v>
      </c>
      <c r="H105" s="12">
        <v>694.23</v>
      </c>
      <c r="I105" s="12">
        <v>475.13</v>
      </c>
      <c r="J105" s="12">
        <v>433.43</v>
      </c>
      <c r="K105" s="12"/>
      <c r="L105" s="12"/>
      <c r="M105" s="12"/>
      <c r="N105" s="12"/>
      <c r="O105" s="12"/>
      <c r="P105" s="12"/>
      <c r="Q105" s="12"/>
      <c r="R105" s="12">
        <f t="shared" si="26"/>
        <v>2527.02</v>
      </c>
      <c r="S105" s="13"/>
      <c r="T105" s="12"/>
    </row>
    <row r="106" spans="1:20" x14ac:dyDescent="0.3">
      <c r="A106" s="11"/>
      <c r="B106" s="11"/>
      <c r="C106" s="11"/>
      <c r="D106" s="11" t="s">
        <v>70</v>
      </c>
      <c r="E106" s="11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>
        <f t="shared" si="26"/>
        <v>0</v>
      </c>
      <c r="S106" s="13"/>
      <c r="T106" s="12"/>
    </row>
    <row r="107" spans="1:20" x14ac:dyDescent="0.3">
      <c r="A107" s="11"/>
      <c r="B107" s="11"/>
      <c r="C107" s="11"/>
      <c r="D107" s="11"/>
      <c r="E107" s="11" t="s">
        <v>71</v>
      </c>
      <c r="F107" s="12">
        <v>4155.7</v>
      </c>
      <c r="G107" s="12">
        <v>1052.6300000000001</v>
      </c>
      <c r="H107" s="12">
        <v>2589.4</v>
      </c>
      <c r="I107" s="12">
        <v>1358.84</v>
      </c>
      <c r="J107" s="12">
        <v>1360.72</v>
      </c>
      <c r="K107" s="12"/>
      <c r="L107" s="12"/>
      <c r="M107" s="12"/>
      <c r="N107" s="12"/>
      <c r="O107" s="12"/>
      <c r="P107" s="12"/>
      <c r="Q107" s="12"/>
      <c r="R107" s="12">
        <f t="shared" si="26"/>
        <v>10517.289999999999</v>
      </c>
      <c r="S107" s="13"/>
      <c r="T107" s="12"/>
    </row>
    <row r="108" spans="1:20" x14ac:dyDescent="0.3">
      <c r="A108" s="11"/>
      <c r="B108" s="11"/>
      <c r="C108" s="11"/>
      <c r="D108" s="11"/>
      <c r="E108" s="11" t="s">
        <v>72</v>
      </c>
      <c r="F108" s="12">
        <v>22366.75</v>
      </c>
      <c r="G108" s="12">
        <v>21464.38</v>
      </c>
      <c r="H108" s="12">
        <v>32266.75</v>
      </c>
      <c r="I108" s="12">
        <v>29355</v>
      </c>
      <c r="J108" s="12">
        <v>23673.5</v>
      </c>
      <c r="K108" s="12"/>
      <c r="L108" s="12"/>
      <c r="M108" s="12"/>
      <c r="N108" s="12"/>
      <c r="O108" s="12"/>
      <c r="P108" s="12"/>
      <c r="Q108" s="12"/>
      <c r="R108" s="12">
        <f t="shared" si="26"/>
        <v>129126.38</v>
      </c>
      <c r="S108" s="13"/>
      <c r="T108" s="12"/>
    </row>
    <row r="109" spans="1:20" x14ac:dyDescent="0.3">
      <c r="A109" s="11"/>
      <c r="B109" s="11"/>
      <c r="C109" s="11"/>
      <c r="D109" s="11" t="s">
        <v>73</v>
      </c>
      <c r="E109" s="11"/>
      <c r="F109" s="14">
        <f>ROUND(SUM(F107:F108),5)</f>
        <v>26522.45</v>
      </c>
      <c r="G109" s="14">
        <f t="shared" ref="G109:R109" si="27">ROUND(SUM(G107:G108),5)</f>
        <v>22517.01</v>
      </c>
      <c r="H109" s="14">
        <f t="shared" si="27"/>
        <v>34856.15</v>
      </c>
      <c r="I109" s="14">
        <f t="shared" si="27"/>
        <v>30713.84</v>
      </c>
      <c r="J109" s="14">
        <f t="shared" si="27"/>
        <v>25034.22</v>
      </c>
      <c r="K109" s="14">
        <f t="shared" si="27"/>
        <v>0</v>
      </c>
      <c r="L109" s="14">
        <f t="shared" si="27"/>
        <v>0</v>
      </c>
      <c r="M109" s="14">
        <f t="shared" si="27"/>
        <v>0</v>
      </c>
      <c r="N109" s="14">
        <f t="shared" si="27"/>
        <v>0</v>
      </c>
      <c r="O109" s="14">
        <f t="shared" si="27"/>
        <v>0</v>
      </c>
      <c r="P109" s="14">
        <f t="shared" si="27"/>
        <v>0</v>
      </c>
      <c r="Q109" s="14">
        <f t="shared" si="27"/>
        <v>0</v>
      </c>
      <c r="R109" s="14">
        <f t="shared" si="27"/>
        <v>139643.67000000001</v>
      </c>
      <c r="S109" s="13"/>
      <c r="T109" s="14">
        <v>298224</v>
      </c>
    </row>
    <row r="110" spans="1:20" x14ac:dyDescent="0.3">
      <c r="A110" s="11"/>
      <c r="B110" s="11"/>
      <c r="C110" s="11"/>
      <c r="D110" s="11" t="s">
        <v>74</v>
      </c>
      <c r="E110" s="11"/>
      <c r="F110" s="12">
        <v>20846.16</v>
      </c>
      <c r="G110" s="12">
        <v>20626.88</v>
      </c>
      <c r="H110" s="12">
        <v>27623.45</v>
      </c>
      <c r="I110" s="12">
        <v>14769.23</v>
      </c>
      <c r="J110" s="12">
        <v>16307.53</v>
      </c>
      <c r="K110" s="12"/>
      <c r="L110" s="12"/>
      <c r="M110" s="12"/>
      <c r="N110" s="12"/>
      <c r="O110" s="12"/>
      <c r="P110" s="12"/>
      <c r="Q110" s="12"/>
      <c r="R110" s="12">
        <f t="shared" si="26"/>
        <v>100173.25</v>
      </c>
      <c r="S110" s="13"/>
      <c r="T110" s="12">
        <v>208000.08</v>
      </c>
    </row>
    <row r="111" spans="1:20" x14ac:dyDescent="0.3">
      <c r="A111" s="11"/>
      <c r="B111" s="11"/>
      <c r="C111" s="11"/>
      <c r="D111" s="11" t="s">
        <v>76</v>
      </c>
      <c r="E111" s="11"/>
      <c r="F111" s="12">
        <v>780</v>
      </c>
      <c r="G111" s="12">
        <v>1129.28</v>
      </c>
      <c r="H111" s="12">
        <v>6943.83</v>
      </c>
      <c r="I111" s="12">
        <v>1942.06</v>
      </c>
      <c r="J111" s="12">
        <v>2000.16</v>
      </c>
      <c r="K111" s="12"/>
      <c r="L111" s="12"/>
      <c r="M111" s="12"/>
      <c r="N111" s="12"/>
      <c r="O111" s="12"/>
      <c r="P111" s="12"/>
      <c r="Q111" s="12"/>
      <c r="R111" s="12">
        <f t="shared" si="26"/>
        <v>12795.33</v>
      </c>
      <c r="S111" s="13"/>
      <c r="T111" s="12"/>
    </row>
    <row r="112" spans="1:20" x14ac:dyDescent="0.3">
      <c r="A112" s="11"/>
      <c r="B112" s="11"/>
      <c r="C112" s="11"/>
      <c r="D112" s="11" t="s">
        <v>92</v>
      </c>
      <c r="E112" s="11"/>
      <c r="F112" s="12"/>
      <c r="G112" s="12"/>
      <c r="H112" s="12"/>
      <c r="I112" s="12">
        <v>89</v>
      </c>
      <c r="J112" s="12"/>
      <c r="K112" s="12"/>
      <c r="L112" s="12"/>
      <c r="M112" s="12"/>
      <c r="N112" s="12"/>
      <c r="O112" s="12"/>
      <c r="P112" s="12"/>
      <c r="Q112" s="12"/>
      <c r="R112" s="12">
        <f t="shared" si="26"/>
        <v>89</v>
      </c>
      <c r="S112" s="13"/>
      <c r="T112" s="12"/>
    </row>
    <row r="113" spans="1:20" x14ac:dyDescent="0.3">
      <c r="A113" s="11"/>
      <c r="B113" s="11"/>
      <c r="C113" s="11" t="s">
        <v>77</v>
      </c>
      <c r="D113" s="11"/>
      <c r="E113" s="11"/>
      <c r="F113" s="14">
        <f>ROUND(SUM(F97:F105)+SUM(F109:F112),5)</f>
        <v>54021.23</v>
      </c>
      <c r="G113" s="14">
        <f t="shared" ref="G113:Q113" si="28">ROUND(SUM(G97:G105)+SUM(G109:G112),5)</f>
        <v>48757.67</v>
      </c>
      <c r="H113" s="14">
        <f t="shared" ref="H113" si="29">ROUND(SUM(H97:H105)+SUM(H109:H112),5)</f>
        <v>75812.600000000006</v>
      </c>
      <c r="I113" s="14">
        <f t="shared" si="28"/>
        <v>52089.27</v>
      </c>
      <c r="J113" s="14">
        <f t="shared" si="28"/>
        <v>47306.53</v>
      </c>
      <c r="K113" s="14">
        <f t="shared" si="28"/>
        <v>0</v>
      </c>
      <c r="L113" s="14">
        <f t="shared" si="28"/>
        <v>0</v>
      </c>
      <c r="M113" s="14">
        <f t="shared" si="28"/>
        <v>0</v>
      </c>
      <c r="N113" s="14">
        <f t="shared" si="28"/>
        <v>0</v>
      </c>
      <c r="O113" s="14">
        <f t="shared" si="28"/>
        <v>0</v>
      </c>
      <c r="P113" s="14">
        <f t="shared" si="28"/>
        <v>0</v>
      </c>
      <c r="Q113" s="14">
        <f t="shared" si="28"/>
        <v>0</v>
      </c>
      <c r="R113" s="14">
        <f>ROUND(SUM(R98:R105)+SUM(R109:R112),5)</f>
        <v>277987.3</v>
      </c>
      <c r="S113" s="13">
        <f>SUM(R113/T113)</f>
        <v>0.47929829868227636</v>
      </c>
      <c r="T113" s="14">
        <f>ROUND(SUM(T97:T105)+SUM(T109:T111),5)</f>
        <v>579988.07999999996</v>
      </c>
    </row>
    <row r="114" spans="1:20" x14ac:dyDescent="0.3">
      <c r="A114" s="11"/>
      <c r="B114" s="11"/>
      <c r="C114" s="11" t="s">
        <v>167</v>
      </c>
      <c r="D114" s="11"/>
      <c r="E114" s="11"/>
      <c r="F114" s="14"/>
      <c r="G114" s="14"/>
      <c r="H114" s="14"/>
      <c r="I114" s="14"/>
      <c r="J114" s="14">
        <v>-0.69</v>
      </c>
      <c r="K114" s="14"/>
      <c r="L114" s="14"/>
      <c r="M114" s="14"/>
      <c r="N114" s="14"/>
      <c r="O114" s="14"/>
      <c r="P114" s="14"/>
      <c r="Q114" s="14"/>
      <c r="R114" s="12">
        <f t="shared" si="26"/>
        <v>-0.69</v>
      </c>
      <c r="S114" s="13"/>
      <c r="T114" s="14"/>
    </row>
    <row r="115" spans="1:20" x14ac:dyDescent="0.3">
      <c r="A115" s="11"/>
      <c r="B115" s="11" t="s">
        <v>78</v>
      </c>
      <c r="C115" s="11"/>
      <c r="D115" s="11"/>
      <c r="E115" s="11"/>
      <c r="F115" s="14">
        <f t="shared" ref="F115:Q115" si="30">ROUND(F55+F63+F68+F96+SUM(F113:F113),5)</f>
        <v>99005.4</v>
      </c>
      <c r="G115" s="14">
        <f t="shared" si="30"/>
        <v>122635.99</v>
      </c>
      <c r="H115" s="14">
        <f t="shared" si="30"/>
        <v>91450.3</v>
      </c>
      <c r="I115" s="14">
        <f t="shared" si="30"/>
        <v>60474.62</v>
      </c>
      <c r="J115" s="14">
        <f>ROUND(J55+J63+J68+J96+SUM(J113:J113),5)+J114</f>
        <v>55918.39</v>
      </c>
      <c r="K115" s="14">
        <f t="shared" si="30"/>
        <v>0</v>
      </c>
      <c r="L115" s="14">
        <f t="shared" si="30"/>
        <v>0</v>
      </c>
      <c r="M115" s="14">
        <f t="shared" si="30"/>
        <v>0</v>
      </c>
      <c r="N115" s="14">
        <f t="shared" si="30"/>
        <v>0</v>
      </c>
      <c r="O115" s="14">
        <f t="shared" si="30"/>
        <v>0</v>
      </c>
      <c r="P115" s="14">
        <f t="shared" si="30"/>
        <v>0</v>
      </c>
      <c r="Q115" s="14">
        <f t="shared" si="30"/>
        <v>0</v>
      </c>
      <c r="R115" s="14">
        <f>ROUND(R55+R63+R68+R96+SUM(R113:R113),5)+R114</f>
        <v>429484.7</v>
      </c>
      <c r="S115" s="13">
        <f>SUM(R115/T115)</f>
        <v>0.63468985746914564</v>
      </c>
      <c r="T115" s="14">
        <f>ROUND(T44+T55+T68+T96+SUM(T113:T113),5)</f>
        <v>676684.36</v>
      </c>
    </row>
    <row r="116" spans="1:20" ht="16.2" thickBot="1" x14ac:dyDescent="0.35">
      <c r="A116" s="11" t="s">
        <v>108</v>
      </c>
      <c r="B116" s="11"/>
      <c r="C116" s="11"/>
      <c r="D116" s="11"/>
      <c r="E116" s="11"/>
      <c r="F116" s="17">
        <f t="shared" ref="F116:Q116" si="31">ROUND(F2+F43-F115,5)</f>
        <v>-69797.210000000006</v>
      </c>
      <c r="G116" s="14">
        <f t="shared" si="31"/>
        <v>-36611.910000000003</v>
      </c>
      <c r="H116" s="17">
        <f t="shared" si="31"/>
        <v>-48088.09</v>
      </c>
      <c r="I116" s="17">
        <f>ROUND(I43-I115,5)</f>
        <v>-2883.38</v>
      </c>
      <c r="J116" s="17">
        <f t="shared" ref="J116" si="32">ROUND(J2+J43-J115,5)</f>
        <v>13263.79</v>
      </c>
      <c r="K116" s="17">
        <f t="shared" si="31"/>
        <v>0</v>
      </c>
      <c r="L116" s="17">
        <f t="shared" si="31"/>
        <v>0</v>
      </c>
      <c r="M116" s="17">
        <f t="shared" si="31"/>
        <v>0</v>
      </c>
      <c r="N116" s="17">
        <f t="shared" si="31"/>
        <v>0</v>
      </c>
      <c r="O116" s="17">
        <f t="shared" si="31"/>
        <v>0</v>
      </c>
      <c r="P116" s="17">
        <f t="shared" si="31"/>
        <v>0</v>
      </c>
      <c r="Q116" s="17">
        <f t="shared" si="31"/>
        <v>0</v>
      </c>
      <c r="R116" s="17">
        <f>ROUND(R43-R115,5)</f>
        <v>-144116.79999999999</v>
      </c>
      <c r="S116" s="13"/>
      <c r="T116" s="12">
        <f>ROUND(T2+T43-T115,5)</f>
        <v>26738.68</v>
      </c>
    </row>
    <row r="117" spans="1:20" s="4" customFormat="1" ht="16.2" thickTop="1" x14ac:dyDescent="0.3">
      <c r="A117" s="18"/>
      <c r="B117" s="18"/>
      <c r="C117" s="18"/>
      <c r="D117" s="18"/>
      <c r="E117" s="24" t="s">
        <v>169</v>
      </c>
      <c r="G117" s="4">
        <v>46343.75</v>
      </c>
      <c r="R117" s="4">
        <v>46343.75</v>
      </c>
      <c r="S117" s="3"/>
    </row>
    <row r="118" spans="1:20" s="4" customFormat="1" ht="16.2" thickBot="1" x14ac:dyDescent="0.35">
      <c r="A118" s="18"/>
      <c r="B118" s="18"/>
      <c r="C118" s="18"/>
      <c r="D118" s="18"/>
      <c r="E118" s="26" t="s">
        <v>155</v>
      </c>
      <c r="G118" s="25">
        <f>SUM(G116:G117)</f>
        <v>9731.8399999999965</v>
      </c>
      <c r="R118" s="25">
        <f>SUM(R116:R117)</f>
        <v>-97773.049999999988</v>
      </c>
      <c r="S118" s="3"/>
    </row>
    <row r="119" spans="1:20" s="4" customFormat="1" ht="16.2" thickTop="1" x14ac:dyDescent="0.3">
      <c r="A119" s="18"/>
      <c r="B119" s="18"/>
      <c r="C119" s="18"/>
      <c r="D119" s="18"/>
      <c r="E119" s="18"/>
      <c r="S119" s="3"/>
    </row>
    <row r="120" spans="1:20" s="4" customFormat="1" x14ac:dyDescent="0.3">
      <c r="A120" s="18"/>
      <c r="B120" s="18"/>
      <c r="C120" s="18"/>
      <c r="D120" s="18"/>
      <c r="E120" s="19" t="s">
        <v>107</v>
      </c>
      <c r="F120" s="20"/>
      <c r="G120" s="20"/>
      <c r="S120" s="3"/>
    </row>
    <row r="121" spans="1:20" s="4" customFormat="1" x14ac:dyDescent="0.3">
      <c r="A121" s="18"/>
      <c r="B121" s="18"/>
      <c r="C121" s="18"/>
      <c r="D121" s="18"/>
      <c r="E121" s="23" t="s">
        <v>147</v>
      </c>
      <c r="F121" s="20" t="s">
        <v>146</v>
      </c>
      <c r="G121" s="20"/>
      <c r="S121" s="3"/>
    </row>
    <row r="122" spans="1:20" s="4" customFormat="1" x14ac:dyDescent="0.3">
      <c r="A122" s="18"/>
      <c r="B122" s="18"/>
      <c r="C122" s="18"/>
      <c r="D122" s="18"/>
      <c r="E122" s="23" t="s">
        <v>147</v>
      </c>
      <c r="F122" s="20" t="s">
        <v>145</v>
      </c>
      <c r="G122" s="20"/>
      <c r="S122" s="3"/>
    </row>
    <row r="123" spans="1:20" s="4" customFormat="1" x14ac:dyDescent="0.3">
      <c r="A123" s="18"/>
      <c r="B123" s="18"/>
      <c r="C123" s="18"/>
      <c r="D123" s="18"/>
      <c r="E123" s="23" t="s">
        <v>148</v>
      </c>
      <c r="F123" s="20" t="s">
        <v>149</v>
      </c>
      <c r="G123" s="20"/>
      <c r="S123" s="3"/>
    </row>
    <row r="124" spans="1:20" s="4" customFormat="1" x14ac:dyDescent="0.3">
      <c r="A124" s="18"/>
      <c r="B124" s="18"/>
      <c r="C124" s="18"/>
      <c r="D124" s="18"/>
      <c r="E124" s="23" t="s">
        <v>148</v>
      </c>
      <c r="F124" s="20" t="s">
        <v>159</v>
      </c>
      <c r="G124" s="20"/>
      <c r="S124" s="3"/>
    </row>
    <row r="125" spans="1:20" s="4" customFormat="1" x14ac:dyDescent="0.3">
      <c r="A125" s="18"/>
      <c r="B125" s="18"/>
      <c r="C125" s="18"/>
      <c r="D125" s="18"/>
      <c r="E125" s="23" t="s">
        <v>151</v>
      </c>
      <c r="F125" s="20" t="s">
        <v>153</v>
      </c>
      <c r="G125" s="20"/>
      <c r="S125" s="3"/>
    </row>
    <row r="126" spans="1:20" s="4" customFormat="1" x14ac:dyDescent="0.3">
      <c r="A126" s="18"/>
      <c r="B126" s="18"/>
      <c r="C126" s="18"/>
      <c r="D126" s="18"/>
      <c r="E126" s="23" t="s">
        <v>151</v>
      </c>
      <c r="F126" s="20" t="s">
        <v>160</v>
      </c>
      <c r="G126" s="20"/>
      <c r="S126" s="3"/>
    </row>
    <row r="127" spans="1:20" s="4" customFormat="1" x14ac:dyDescent="0.3">
      <c r="A127" s="18"/>
      <c r="B127" s="18"/>
      <c r="C127" s="18"/>
      <c r="D127" s="18"/>
      <c r="E127" s="23" t="s">
        <v>151</v>
      </c>
      <c r="F127" s="20" t="s">
        <v>156</v>
      </c>
      <c r="G127" s="20"/>
      <c r="S127" s="3"/>
    </row>
    <row r="128" spans="1:20" s="4" customFormat="1" x14ac:dyDescent="0.3">
      <c r="A128" s="18"/>
      <c r="B128" s="18"/>
      <c r="C128" s="18"/>
      <c r="D128" s="18"/>
      <c r="E128" s="22" t="s">
        <v>151</v>
      </c>
      <c r="F128" s="20" t="s">
        <v>157</v>
      </c>
      <c r="G128" s="20"/>
      <c r="S128" s="3"/>
    </row>
    <row r="129" spans="1:19" s="4" customFormat="1" x14ac:dyDescent="0.3">
      <c r="A129" s="18"/>
      <c r="B129" s="18"/>
      <c r="C129" s="18"/>
      <c r="D129" s="18"/>
      <c r="E129" s="22" t="s">
        <v>168</v>
      </c>
      <c r="F129" s="20" t="s">
        <v>170</v>
      </c>
      <c r="G129" s="20"/>
      <c r="S129" s="3"/>
    </row>
    <row r="130" spans="1:19" s="4" customFormat="1" x14ac:dyDescent="0.3">
      <c r="A130" s="18"/>
      <c r="B130" s="18"/>
      <c r="C130" s="18"/>
      <c r="D130" s="18"/>
      <c r="E130" s="22"/>
      <c r="F130" s="20"/>
      <c r="G130" s="20"/>
      <c r="S130" s="3"/>
    </row>
    <row r="131" spans="1:19" s="4" customFormat="1" x14ac:dyDescent="0.3">
      <c r="A131" s="18"/>
      <c r="B131" s="18"/>
      <c r="C131" s="18"/>
      <c r="D131" s="18"/>
      <c r="E131" s="22"/>
      <c r="F131" s="20"/>
      <c r="G131" s="20"/>
      <c r="S131" s="3"/>
    </row>
  </sheetData>
  <printOptions horizontalCentered="1" gridLines="1"/>
  <pageMargins left="0.25" right="0.25" top="1" bottom="0.5" header="0.3" footer="0.3"/>
  <pageSetup scale="67" fitToHeight="0" orientation="landscape" horizontalDpi="1200" verticalDpi="1200" r:id="rId1"/>
  <headerFooter>
    <oddHeader>&amp;C&amp;"-,Italic"&amp;16Fairbanks Youth Advocates
Monthly Budget Comparison Report</oddHeader>
    <oddFooter>&amp;CPage# &amp;P of &amp;N&amp;R&amp;D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6DF79-927F-4E2A-A145-79569CBA56DD}">
  <sheetPr>
    <pageSetUpPr fitToPage="1"/>
  </sheetPr>
  <dimension ref="A1:T129"/>
  <sheetViews>
    <sheetView zoomScale="170" zoomScaleNormal="170" workbookViewId="0">
      <pane xSplit="5" ySplit="1" topLeftCell="T119" activePane="bottomRight" state="frozen"/>
      <selection activeCell="A2" sqref="A2"/>
      <selection pane="topRight" activeCell="G2" sqref="G2"/>
      <selection pane="bottomLeft" activeCell="A3" sqref="A3"/>
      <selection pane="bottomRight" activeCell="F129" sqref="F129"/>
    </sheetView>
  </sheetViews>
  <sheetFormatPr defaultColWidth="8.8984375" defaultRowHeight="15.6" x14ac:dyDescent="0.3"/>
  <cols>
    <col min="1" max="4" width="3" style="18" customWidth="1"/>
    <col min="5" max="5" width="32.8984375" style="18" bestFit="1" customWidth="1"/>
    <col min="6" max="6" width="11.69921875" style="4" customWidth="1"/>
    <col min="7" max="7" width="12.19921875" style="4" customWidth="1"/>
    <col min="8" max="8" width="11.69921875" style="4" customWidth="1"/>
    <col min="9" max="9" width="11.09765625" style="4" bestFit="1" customWidth="1"/>
    <col min="10" max="10" width="11.69921875" style="4" hidden="1" customWidth="1"/>
    <col min="11" max="11" width="11.09765625" style="4" hidden="1" customWidth="1"/>
    <col min="12" max="17" width="11.69921875" style="4" hidden="1" customWidth="1"/>
    <col min="18" max="18" width="13.59765625" style="4" bestFit="1" customWidth="1"/>
    <col min="19" max="19" width="8.59765625" style="3" customWidth="1"/>
    <col min="20" max="20" width="12" style="4" customWidth="1"/>
    <col min="21" max="16384" width="8.8984375" style="1"/>
  </cols>
  <sheetData>
    <row r="1" spans="1:20" s="2" customFormat="1" ht="31.2" x14ac:dyDescent="0.3">
      <c r="A1" s="5"/>
      <c r="B1" s="5"/>
      <c r="C1" s="5"/>
      <c r="D1" s="5"/>
      <c r="E1" s="5"/>
      <c r="F1" s="6" t="s">
        <v>144</v>
      </c>
      <c r="G1" s="6" t="s">
        <v>2</v>
      </c>
      <c r="H1" s="7" t="s">
        <v>83</v>
      </c>
      <c r="I1" s="7" t="s">
        <v>91</v>
      </c>
      <c r="J1" s="8" t="s">
        <v>96</v>
      </c>
      <c r="K1" s="8" t="s">
        <v>97</v>
      </c>
      <c r="L1" s="8" t="s">
        <v>103</v>
      </c>
      <c r="M1" s="8" t="s">
        <v>111</v>
      </c>
      <c r="N1" s="8" t="s">
        <v>112</v>
      </c>
      <c r="O1" s="8" t="s">
        <v>119</v>
      </c>
      <c r="P1" s="8" t="s">
        <v>129</v>
      </c>
      <c r="Q1" s="8" t="s">
        <v>138</v>
      </c>
      <c r="R1" s="6" t="s">
        <v>79</v>
      </c>
      <c r="S1" s="9" t="s">
        <v>1</v>
      </c>
      <c r="T1" s="10" t="s">
        <v>3</v>
      </c>
    </row>
    <row r="2" spans="1:20" x14ac:dyDescent="0.3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3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3">
      <c r="A4" s="11"/>
      <c r="B4" s="11"/>
      <c r="C4" s="11" t="s">
        <v>6</v>
      </c>
      <c r="D4" s="11"/>
      <c r="E4" s="11"/>
      <c r="F4" s="12">
        <v>13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>
        <f>SUM(F4:Q4)</f>
        <v>13</v>
      </c>
      <c r="S4" s="13"/>
      <c r="T4" s="12"/>
    </row>
    <row r="5" spans="1:20" x14ac:dyDescent="0.3">
      <c r="A5" s="11"/>
      <c r="B5" s="11"/>
      <c r="C5" s="11"/>
      <c r="D5" s="11" t="s">
        <v>7</v>
      </c>
      <c r="E5" s="11"/>
      <c r="F5" s="12">
        <v>3553.86</v>
      </c>
      <c r="G5" s="12">
        <v>7663.34</v>
      </c>
      <c r="H5" s="12">
        <v>100</v>
      </c>
      <c r="I5" s="12">
        <v>5646.75</v>
      </c>
      <c r="J5" s="12"/>
      <c r="K5" s="12"/>
      <c r="L5" s="12"/>
      <c r="M5" s="12"/>
      <c r="N5" s="12"/>
      <c r="O5" s="12"/>
      <c r="P5" s="12"/>
      <c r="Q5" s="12"/>
      <c r="R5" s="12">
        <f>SUM(F5:Q5)</f>
        <v>16963.95</v>
      </c>
      <c r="S5" s="13"/>
      <c r="T5" s="12"/>
    </row>
    <row r="6" spans="1:20" x14ac:dyDescent="0.3">
      <c r="A6" s="11"/>
      <c r="B6" s="11"/>
      <c r="C6" s="11"/>
      <c r="D6" s="11" t="s">
        <v>8</v>
      </c>
      <c r="E6" s="11"/>
      <c r="F6" s="12">
        <v>2611.52</v>
      </c>
      <c r="G6" s="12">
        <v>2188.0100000000002</v>
      </c>
      <c r="H6" s="12">
        <v>3951.09</v>
      </c>
      <c r="I6" s="12">
        <v>6080.18</v>
      </c>
      <c r="J6" s="12"/>
      <c r="K6" s="12"/>
      <c r="L6" s="12"/>
      <c r="M6" s="12"/>
      <c r="N6" s="12"/>
      <c r="O6" s="12"/>
      <c r="P6" s="12"/>
      <c r="Q6" s="12"/>
      <c r="R6" s="12">
        <f t="shared" ref="R6:R8" si="0">SUM(F6:Q6)</f>
        <v>14830.800000000001</v>
      </c>
      <c r="S6" s="13"/>
      <c r="T6" s="12"/>
    </row>
    <row r="7" spans="1:20" x14ac:dyDescent="0.3">
      <c r="A7" s="11"/>
      <c r="B7" s="11"/>
      <c r="C7" s="11"/>
      <c r="D7" s="11" t="s">
        <v>98</v>
      </c>
      <c r="E7" s="11"/>
      <c r="F7" s="12">
        <v>500</v>
      </c>
      <c r="G7" s="12">
        <v>767</v>
      </c>
      <c r="H7" s="12"/>
      <c r="I7" s="12">
        <v>1168.54</v>
      </c>
      <c r="J7" s="12"/>
      <c r="K7" s="12"/>
      <c r="L7" s="12"/>
      <c r="M7" s="12"/>
      <c r="N7" s="12"/>
      <c r="O7" s="12"/>
      <c r="P7" s="12"/>
      <c r="Q7" s="12"/>
      <c r="R7" s="12">
        <f t="shared" si="0"/>
        <v>2435.54</v>
      </c>
      <c r="S7" s="13"/>
      <c r="T7" s="12"/>
    </row>
    <row r="8" spans="1:20" x14ac:dyDescent="0.3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 t="shared" si="0"/>
        <v>0</v>
      </c>
      <c r="S8" s="13"/>
      <c r="T8" s="12"/>
    </row>
    <row r="9" spans="1:20" x14ac:dyDescent="0.3">
      <c r="A9" s="11"/>
      <c r="B9" s="11"/>
      <c r="C9" s="11" t="s">
        <v>9</v>
      </c>
      <c r="D9" s="11"/>
      <c r="E9" s="11"/>
      <c r="F9" s="14">
        <f>SUM(F4:F8)</f>
        <v>6678.38</v>
      </c>
      <c r="G9" s="14">
        <f t="shared" ref="G9:R9" si="1">SUM(G4:G8)</f>
        <v>10618.35</v>
      </c>
      <c r="H9" s="14">
        <f t="shared" si="1"/>
        <v>4051.09</v>
      </c>
      <c r="I9" s="14">
        <f t="shared" si="1"/>
        <v>12895.470000000001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4">
        <f t="shared" si="1"/>
        <v>0</v>
      </c>
      <c r="P9" s="14">
        <f t="shared" si="1"/>
        <v>0</v>
      </c>
      <c r="Q9" s="14">
        <f t="shared" si="1"/>
        <v>0</v>
      </c>
      <c r="R9" s="14">
        <f t="shared" si="1"/>
        <v>34243.29</v>
      </c>
      <c r="S9" s="13">
        <f>SUM(R9/T9)</f>
        <v>0.13697316000000001</v>
      </c>
      <c r="T9" s="12">
        <v>250000</v>
      </c>
    </row>
    <row r="10" spans="1:20" x14ac:dyDescent="0.3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3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3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>
        <f t="shared" ref="R12:R18" si="2">SUM(F12:Q12)</f>
        <v>0</v>
      </c>
      <c r="S12" s="13">
        <f>SUM(R12/T12)</f>
        <v>0</v>
      </c>
      <c r="T12" s="12">
        <v>5000</v>
      </c>
    </row>
    <row r="13" spans="1:20" x14ac:dyDescent="0.3">
      <c r="A13" s="11"/>
      <c r="B13" s="11"/>
      <c r="C13" s="11"/>
      <c r="D13" s="1"/>
      <c r="E13" s="11" t="s">
        <v>11</v>
      </c>
      <c r="F13" s="12">
        <v>14627.25</v>
      </c>
      <c r="G13" s="12">
        <v>15793</v>
      </c>
      <c r="H13" s="12">
        <v>15793</v>
      </c>
      <c r="I13" s="12">
        <v>13996.63</v>
      </c>
      <c r="J13" s="12"/>
      <c r="K13" s="12"/>
      <c r="L13" s="12"/>
      <c r="M13" s="12"/>
      <c r="N13" s="12"/>
      <c r="O13" s="12"/>
      <c r="P13" s="12"/>
      <c r="Q13" s="12"/>
      <c r="R13" s="12">
        <f t="shared" si="2"/>
        <v>60209.88</v>
      </c>
      <c r="S13" s="13">
        <f>SUM(R13/T13)</f>
        <v>0.31770676572707029</v>
      </c>
      <c r="T13" s="12">
        <v>189514</v>
      </c>
    </row>
    <row r="14" spans="1:20" x14ac:dyDescent="0.3">
      <c r="A14" s="11"/>
      <c r="B14" s="11"/>
      <c r="C14" s="11"/>
      <c r="D14" s="1"/>
      <c r="E14" s="11" t="s">
        <v>12</v>
      </c>
      <c r="F14" s="12"/>
      <c r="G14" s="12">
        <v>46084.43</v>
      </c>
      <c r="H14" s="12">
        <v>3956</v>
      </c>
      <c r="I14" s="12">
        <v>3876.09</v>
      </c>
      <c r="J14" s="12"/>
      <c r="K14" s="12"/>
      <c r="L14" s="12"/>
      <c r="M14" s="12"/>
      <c r="N14" s="12"/>
      <c r="O14" s="12"/>
      <c r="P14" s="12"/>
      <c r="Q14" s="12"/>
      <c r="R14" s="12">
        <f t="shared" si="2"/>
        <v>53916.520000000004</v>
      </c>
      <c r="S14" s="13">
        <f>SUM(R14/T14)</f>
        <v>0.87089954610799725</v>
      </c>
      <c r="T14" s="12">
        <v>61909</v>
      </c>
    </row>
    <row r="15" spans="1:20" x14ac:dyDescent="0.3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2"/>
        <v>0</v>
      </c>
      <c r="S15" s="13"/>
      <c r="T15" s="12"/>
    </row>
    <row r="16" spans="1:20" x14ac:dyDescent="0.3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2"/>
        <v>0</v>
      </c>
      <c r="S16" s="13"/>
      <c r="T16" s="12"/>
    </row>
    <row r="17" spans="1:20" x14ac:dyDescent="0.3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2"/>
        <v>0</v>
      </c>
      <c r="S17" s="13"/>
      <c r="T17" s="12"/>
    </row>
    <row r="18" spans="1:20" x14ac:dyDescent="0.3">
      <c r="A18" s="11"/>
      <c r="B18" s="11"/>
      <c r="C18" s="11"/>
      <c r="D18" s="11"/>
      <c r="E18" s="11" t="s">
        <v>90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f t="shared" si="2"/>
        <v>0</v>
      </c>
      <c r="S18" s="13"/>
      <c r="T18" s="12"/>
    </row>
    <row r="19" spans="1:20" x14ac:dyDescent="0.3">
      <c r="A19" s="11"/>
      <c r="B19" s="11"/>
      <c r="C19" s="11" t="s">
        <v>13</v>
      </c>
      <c r="D19" s="11"/>
      <c r="E19" s="11"/>
      <c r="F19" s="14">
        <f>ROUND(SUM(F10:F18),5)</f>
        <v>14627.25</v>
      </c>
      <c r="G19" s="14">
        <f t="shared" ref="G19:R19" si="3">ROUND(SUM(G10:G18),5)</f>
        <v>61877.43</v>
      </c>
      <c r="H19" s="14">
        <f t="shared" si="3"/>
        <v>19749</v>
      </c>
      <c r="I19" s="14">
        <f t="shared" si="3"/>
        <v>17872.72</v>
      </c>
      <c r="J19" s="14">
        <f t="shared" si="3"/>
        <v>0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14">
        <f t="shared" si="3"/>
        <v>0</v>
      </c>
      <c r="O19" s="14">
        <f t="shared" si="3"/>
        <v>0</v>
      </c>
      <c r="P19" s="14">
        <f t="shared" si="3"/>
        <v>0</v>
      </c>
      <c r="Q19" s="14">
        <f t="shared" si="3"/>
        <v>0</v>
      </c>
      <c r="R19" s="14">
        <f t="shared" si="3"/>
        <v>114126.39999999999</v>
      </c>
      <c r="S19" s="13">
        <f>SUM(R19/T19)</f>
        <v>0.44507083997925301</v>
      </c>
      <c r="T19" s="14">
        <f>ROUND(SUM(T10:T14),5)</f>
        <v>256423</v>
      </c>
    </row>
    <row r="20" spans="1:20" x14ac:dyDescent="0.3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3">
      <c r="A21" s="11"/>
      <c r="B21" s="11"/>
      <c r="C21" s="11"/>
      <c r="D21" s="11" t="s">
        <v>15</v>
      </c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>
        <f t="shared" ref="R21" si="4">SUM(F21:Q21)</f>
        <v>0</v>
      </c>
      <c r="S21" s="13"/>
      <c r="T21" s="12"/>
    </row>
    <row r="22" spans="1:20" x14ac:dyDescent="0.3">
      <c r="A22" s="11"/>
      <c r="B22" s="11"/>
      <c r="C22" s="11" t="s">
        <v>16</v>
      </c>
      <c r="D22" s="11"/>
      <c r="E22" s="11"/>
      <c r="F22" s="14">
        <f>ROUND(SUM(F20:F21),5)</f>
        <v>0</v>
      </c>
      <c r="G22" s="14">
        <f t="shared" ref="G22:R22" si="5">ROUND(SUM(G20:G21),5)</f>
        <v>0</v>
      </c>
      <c r="H22" s="14">
        <f t="shared" si="5"/>
        <v>0</v>
      </c>
      <c r="I22" s="14">
        <f t="shared" si="5"/>
        <v>0</v>
      </c>
      <c r="J22" s="14">
        <f t="shared" si="5"/>
        <v>0</v>
      </c>
      <c r="K22" s="14">
        <f t="shared" si="5"/>
        <v>0</v>
      </c>
      <c r="L22" s="14">
        <f t="shared" si="5"/>
        <v>0</v>
      </c>
      <c r="M22" s="14">
        <f t="shared" si="5"/>
        <v>0</v>
      </c>
      <c r="N22" s="14">
        <f t="shared" si="5"/>
        <v>0</v>
      </c>
      <c r="O22" s="14">
        <f t="shared" si="5"/>
        <v>0</v>
      </c>
      <c r="P22" s="14">
        <f t="shared" si="5"/>
        <v>0</v>
      </c>
      <c r="Q22" s="14">
        <f t="shared" si="5"/>
        <v>0</v>
      </c>
      <c r="R22" s="14">
        <f t="shared" si="5"/>
        <v>0</v>
      </c>
      <c r="S22" s="13"/>
      <c r="T22" s="14">
        <f>ROUND(SUM(T20:T21),5)</f>
        <v>0</v>
      </c>
    </row>
    <row r="23" spans="1:20" x14ac:dyDescent="0.3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3">
      <c r="A24" s="11"/>
      <c r="B24" s="11"/>
      <c r="C24" s="11"/>
      <c r="D24" s="11" t="s">
        <v>18</v>
      </c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f t="shared" ref="R24:R25" si="6">SUM(F24:Q24)</f>
        <v>0</v>
      </c>
      <c r="S24" s="13"/>
      <c r="T24" s="12"/>
    </row>
    <row r="25" spans="1:20" x14ac:dyDescent="0.3">
      <c r="A25" s="11"/>
      <c r="B25" s="11"/>
      <c r="C25" s="11"/>
      <c r="D25" s="11" t="s">
        <v>19</v>
      </c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f t="shared" si="6"/>
        <v>0</v>
      </c>
      <c r="S25" s="13"/>
      <c r="T25" s="12">
        <v>5000.04</v>
      </c>
    </row>
    <row r="26" spans="1:20" x14ac:dyDescent="0.3">
      <c r="A26" s="11"/>
      <c r="B26" s="11"/>
      <c r="C26" s="11" t="s">
        <v>20</v>
      </c>
      <c r="D26" s="11"/>
      <c r="E26" s="11"/>
      <c r="F26" s="14">
        <f>ROUND(SUM(F23:F25),5)</f>
        <v>0</v>
      </c>
      <c r="G26" s="14">
        <f t="shared" ref="G26:R26" si="7">ROUND(SUM(G23:G25),5)</f>
        <v>0</v>
      </c>
      <c r="H26" s="14">
        <f t="shared" si="7"/>
        <v>0</v>
      </c>
      <c r="I26" s="14">
        <f t="shared" si="7"/>
        <v>0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7"/>
        <v>0</v>
      </c>
      <c r="O26" s="14">
        <f t="shared" si="7"/>
        <v>0</v>
      </c>
      <c r="P26" s="14">
        <f t="shared" si="7"/>
        <v>0</v>
      </c>
      <c r="Q26" s="14">
        <f t="shared" si="7"/>
        <v>0</v>
      </c>
      <c r="R26" s="14">
        <f t="shared" si="7"/>
        <v>0</v>
      </c>
      <c r="S26" s="13">
        <f>SUM(R26/T26)</f>
        <v>0</v>
      </c>
      <c r="T26" s="14">
        <f>ROUND(SUM(T23:T25),5)</f>
        <v>5000.04</v>
      </c>
    </row>
    <row r="27" spans="1:20" x14ac:dyDescent="0.3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3">
      <c r="A28" s="11"/>
      <c r="B28" s="11"/>
      <c r="C28" s="11"/>
      <c r="D28" s="11" t="s">
        <v>95</v>
      </c>
      <c r="E28" s="11"/>
      <c r="F28" s="12"/>
      <c r="G28" s="12"/>
      <c r="H28" s="12"/>
      <c r="I28" s="12">
        <v>294</v>
      </c>
      <c r="J28" s="12"/>
      <c r="K28" s="12"/>
      <c r="L28" s="12"/>
      <c r="M28" s="12"/>
      <c r="N28" s="12"/>
      <c r="O28" s="12"/>
      <c r="P28" s="12"/>
      <c r="Q28" s="12"/>
      <c r="R28" s="12">
        <f t="shared" ref="R28:R35" si="8">SUM(F28:Q28)</f>
        <v>294</v>
      </c>
      <c r="S28" s="13"/>
      <c r="T28" s="12"/>
    </row>
    <row r="29" spans="1:20" x14ac:dyDescent="0.3">
      <c r="A29" s="11"/>
      <c r="B29" s="11"/>
      <c r="C29" s="11"/>
      <c r="D29" s="11" t="s">
        <v>22</v>
      </c>
      <c r="E29" s="11"/>
      <c r="F29" s="12">
        <v>4.68</v>
      </c>
      <c r="G29" s="12">
        <v>1.93</v>
      </c>
      <c r="H29" s="12">
        <v>1363</v>
      </c>
      <c r="I29" s="12">
        <v>2.1</v>
      </c>
      <c r="J29" s="12"/>
      <c r="K29" s="12"/>
      <c r="L29" s="12"/>
      <c r="M29" s="12"/>
      <c r="N29" s="12"/>
      <c r="O29" s="12"/>
      <c r="P29" s="12"/>
      <c r="Q29" s="12"/>
      <c r="R29" s="12">
        <f t="shared" si="8"/>
        <v>1371.7099999999998</v>
      </c>
      <c r="S29" s="13"/>
      <c r="T29" s="12"/>
    </row>
    <row r="30" spans="1:20" x14ac:dyDescent="0.3">
      <c r="A30" s="11"/>
      <c r="B30" s="11"/>
      <c r="C30" s="11"/>
      <c r="D30" s="11" t="s">
        <v>124</v>
      </c>
      <c r="E30" s="11"/>
      <c r="F30" s="12"/>
      <c r="G30" s="12"/>
      <c r="H30" s="12">
        <v>-57.81</v>
      </c>
      <c r="I30" s="12"/>
      <c r="J30" s="12"/>
      <c r="K30" s="12"/>
      <c r="L30" s="12"/>
      <c r="M30" s="12"/>
      <c r="N30" s="12"/>
      <c r="O30" s="12"/>
      <c r="P30" s="12"/>
      <c r="Q30" s="12"/>
      <c r="R30" s="12">
        <f t="shared" si="8"/>
        <v>-57.81</v>
      </c>
      <c r="S30" s="13"/>
      <c r="T30" s="12"/>
    </row>
    <row r="31" spans="1:20" x14ac:dyDescent="0.3">
      <c r="A31" s="11"/>
      <c r="B31" s="11"/>
      <c r="C31" s="11"/>
      <c r="D31" s="11" t="s">
        <v>85</v>
      </c>
      <c r="E31" s="11"/>
      <c r="F31" s="12">
        <v>85.28</v>
      </c>
      <c r="G31" s="12">
        <v>77.45</v>
      </c>
      <c r="H31" s="12">
        <v>2161.31</v>
      </c>
      <c r="I31" s="12">
        <v>65.83</v>
      </c>
      <c r="J31" s="12"/>
      <c r="K31" s="12"/>
      <c r="L31" s="12"/>
      <c r="M31" s="12"/>
      <c r="N31" s="12"/>
      <c r="O31" s="12"/>
      <c r="P31" s="12"/>
      <c r="Q31" s="12"/>
      <c r="R31" s="12">
        <f t="shared" si="8"/>
        <v>2389.87</v>
      </c>
      <c r="S31" s="13"/>
      <c r="T31" s="12"/>
    </row>
    <row r="32" spans="1:20" x14ac:dyDescent="0.3">
      <c r="A32" s="11"/>
      <c r="B32" s="11"/>
      <c r="C32" s="11"/>
      <c r="D32" s="11" t="s">
        <v>23</v>
      </c>
      <c r="E32" s="11"/>
      <c r="F32" s="12">
        <v>1944</v>
      </c>
      <c r="G32" s="12">
        <v>2656.8</v>
      </c>
      <c r="H32" s="12">
        <v>1004.4</v>
      </c>
      <c r="I32" s="12"/>
      <c r="J32" s="12"/>
      <c r="K32" s="12"/>
      <c r="L32" s="12"/>
      <c r="M32" s="12"/>
      <c r="N32" s="12"/>
      <c r="O32" s="12"/>
      <c r="P32" s="12"/>
      <c r="Q32" s="12"/>
      <c r="R32" s="12">
        <f t="shared" si="8"/>
        <v>5605.2</v>
      </c>
      <c r="S32" s="13"/>
      <c r="T32" s="12"/>
    </row>
    <row r="33" spans="1:20" x14ac:dyDescent="0.3">
      <c r="A33" s="11"/>
      <c r="B33" s="11"/>
      <c r="C33" s="11"/>
      <c r="D33" s="11" t="s">
        <v>93</v>
      </c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>
        <f t="shared" si="8"/>
        <v>0</v>
      </c>
      <c r="S33" s="13"/>
      <c r="T33" s="12"/>
    </row>
    <row r="34" spans="1:20" x14ac:dyDescent="0.3">
      <c r="A34" s="11"/>
      <c r="B34" s="11"/>
      <c r="C34" s="11"/>
      <c r="D34" s="11" t="s">
        <v>125</v>
      </c>
      <c r="E34" s="11"/>
      <c r="F34" s="12"/>
      <c r="G34" s="12"/>
      <c r="H34" s="12">
        <v>9299.66</v>
      </c>
      <c r="I34" s="12"/>
      <c r="J34" s="12"/>
      <c r="K34" s="12"/>
      <c r="L34" s="12"/>
      <c r="M34" s="12"/>
      <c r="N34" s="12"/>
      <c r="O34" s="12"/>
      <c r="P34" s="12"/>
      <c r="Q34" s="12"/>
      <c r="R34" s="12">
        <f t="shared" si="8"/>
        <v>9299.66</v>
      </c>
      <c r="S34" s="13"/>
      <c r="T34" s="12"/>
    </row>
    <row r="35" spans="1:20" x14ac:dyDescent="0.3">
      <c r="A35" s="11"/>
      <c r="B35" s="11"/>
      <c r="C35" s="11"/>
      <c r="D35" s="11" t="s">
        <v>24</v>
      </c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>
        <f t="shared" si="8"/>
        <v>0</v>
      </c>
      <c r="S35" s="13"/>
      <c r="T35" s="12"/>
    </row>
    <row r="36" spans="1:20" x14ac:dyDescent="0.3">
      <c r="A36" s="11"/>
      <c r="B36" s="11"/>
      <c r="C36" s="11" t="s">
        <v>25</v>
      </c>
      <c r="D36" s="11"/>
      <c r="E36" s="11"/>
      <c r="F36" s="14">
        <f>ROUND(SUM(F27:F35),5)</f>
        <v>2033.96</v>
      </c>
      <c r="G36" s="14">
        <f t="shared" ref="G36:R36" si="9">ROUND(SUM(G27:G35),5)</f>
        <v>2736.18</v>
      </c>
      <c r="H36" s="14">
        <f t="shared" si="9"/>
        <v>13770.56</v>
      </c>
      <c r="I36" s="14">
        <f t="shared" si="9"/>
        <v>361.93</v>
      </c>
      <c r="J36" s="14">
        <f t="shared" si="9"/>
        <v>0</v>
      </c>
      <c r="K36" s="14">
        <f t="shared" si="9"/>
        <v>0</v>
      </c>
      <c r="L36" s="14">
        <f t="shared" si="9"/>
        <v>0</v>
      </c>
      <c r="M36" s="14">
        <f t="shared" si="9"/>
        <v>0</v>
      </c>
      <c r="N36" s="14">
        <f t="shared" si="9"/>
        <v>0</v>
      </c>
      <c r="O36" s="14">
        <f t="shared" si="9"/>
        <v>0</v>
      </c>
      <c r="P36" s="14">
        <f t="shared" si="9"/>
        <v>0</v>
      </c>
      <c r="Q36" s="14">
        <f t="shared" si="9"/>
        <v>0</v>
      </c>
      <c r="R36" s="14">
        <f t="shared" si="9"/>
        <v>18902.63</v>
      </c>
      <c r="S36" s="13"/>
      <c r="T36" s="12"/>
    </row>
    <row r="37" spans="1:20" x14ac:dyDescent="0.3">
      <c r="A37" s="11"/>
      <c r="B37" s="11"/>
      <c r="C37" s="11" t="s">
        <v>26</v>
      </c>
      <c r="D37" s="11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  <c r="T37" s="12">
        <v>192000</v>
      </c>
    </row>
    <row r="38" spans="1:20" x14ac:dyDescent="0.3">
      <c r="A38" s="11"/>
      <c r="B38" s="11"/>
      <c r="C38" s="11"/>
      <c r="D38" s="11" t="s">
        <v>27</v>
      </c>
      <c r="E38" s="11"/>
      <c r="F38" s="12">
        <v>756.71</v>
      </c>
      <c r="G38" s="12">
        <v>1313.06</v>
      </c>
      <c r="H38" s="12">
        <v>462.78</v>
      </c>
      <c r="I38" s="12">
        <v>572.07000000000005</v>
      </c>
      <c r="J38" s="12"/>
      <c r="K38" s="12"/>
      <c r="L38" s="12"/>
      <c r="M38" s="12"/>
      <c r="N38" s="12"/>
      <c r="O38" s="12"/>
      <c r="P38" s="12"/>
      <c r="Q38" s="12"/>
      <c r="R38" s="12">
        <f t="shared" ref="R38:R40" si="10">SUM(F38:Q38)</f>
        <v>3104.6200000000003</v>
      </c>
      <c r="S38" s="13"/>
      <c r="T38" s="12"/>
    </row>
    <row r="39" spans="1:20" x14ac:dyDescent="0.3">
      <c r="A39" s="11"/>
      <c r="B39" s="11"/>
      <c r="C39" s="11"/>
      <c r="D39" s="11" t="s">
        <v>28</v>
      </c>
      <c r="E39" s="11"/>
      <c r="F39" s="12">
        <v>5111.8900000000003</v>
      </c>
      <c r="G39" s="12">
        <f>2101.34+7377.72</f>
        <v>9479.0600000000013</v>
      </c>
      <c r="H39" s="12">
        <v>5278.78</v>
      </c>
      <c r="I39" s="12">
        <v>25889.05</v>
      </c>
      <c r="J39" s="12"/>
      <c r="K39" s="12"/>
      <c r="L39" s="12"/>
      <c r="M39" s="12"/>
      <c r="N39" s="12"/>
      <c r="O39" s="12"/>
      <c r="P39" s="12"/>
      <c r="Q39" s="12"/>
      <c r="R39" s="12">
        <f t="shared" si="10"/>
        <v>45758.78</v>
      </c>
      <c r="S39" s="13"/>
      <c r="T39" s="12"/>
    </row>
    <row r="40" spans="1:20" x14ac:dyDescent="0.3">
      <c r="A40" s="11"/>
      <c r="B40" s="11"/>
      <c r="C40" s="11"/>
      <c r="D40" s="11" t="s">
        <v>150</v>
      </c>
      <c r="E40" s="11"/>
      <c r="F40" s="12"/>
      <c r="G40" s="12"/>
      <c r="H40" s="12">
        <v>50</v>
      </c>
      <c r="I40" s="12"/>
      <c r="J40" s="12"/>
      <c r="K40" s="12"/>
      <c r="L40" s="12"/>
      <c r="M40" s="12"/>
      <c r="N40" s="12"/>
      <c r="O40" s="12"/>
      <c r="P40" s="12"/>
      <c r="Q40" s="12"/>
      <c r="R40" s="12">
        <f t="shared" si="10"/>
        <v>50</v>
      </c>
      <c r="S40" s="13"/>
      <c r="T40" s="12"/>
    </row>
    <row r="41" spans="1:20" x14ac:dyDescent="0.3">
      <c r="A41" s="11"/>
      <c r="B41" s="11"/>
      <c r="C41" s="11" t="s">
        <v>30</v>
      </c>
      <c r="D41" s="11"/>
      <c r="E41" s="11"/>
      <c r="F41" s="15">
        <f>ROUND(SUM(F37:F39),5)</f>
        <v>5868.6</v>
      </c>
      <c r="G41" s="15">
        <f t="shared" ref="G41:Q41" si="11">ROUND(SUM(G37:G39),5)</f>
        <v>10792.12</v>
      </c>
      <c r="H41" s="15">
        <f>ROUND(SUM(H37:Q40),5)</f>
        <v>32252.68</v>
      </c>
      <c r="I41" s="15">
        <f>ROUND(SUM(I37:I40),5)</f>
        <v>26461.119999999999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11"/>
        <v>0</v>
      </c>
      <c r="O41" s="15">
        <f t="shared" si="11"/>
        <v>0</v>
      </c>
      <c r="P41" s="15">
        <f t="shared" si="11"/>
        <v>0</v>
      </c>
      <c r="Q41" s="15">
        <f t="shared" si="11"/>
        <v>0</v>
      </c>
      <c r="R41" s="14">
        <f>ROUND(SUM(R38:R40),5)</f>
        <v>48913.4</v>
      </c>
      <c r="S41" s="13">
        <f>SUM(R41/T41)</f>
        <v>0.25475729166666666</v>
      </c>
      <c r="T41" s="14">
        <f>ROUND(SUM(T37:T39),5)</f>
        <v>192000</v>
      </c>
    </row>
    <row r="42" spans="1:20" x14ac:dyDescent="0.3">
      <c r="A42" s="11"/>
      <c r="B42" s="11" t="s">
        <v>31</v>
      </c>
      <c r="C42" s="11"/>
      <c r="D42" s="11"/>
      <c r="E42" s="11"/>
      <c r="F42" s="14">
        <f>ROUND(F9+F19+F22+F26+F36+F41,5)</f>
        <v>29208.19</v>
      </c>
      <c r="G42" s="14">
        <f t="shared" ref="G42:R42" si="12">ROUND(G9+G19+G22+G26+G36+G41,5)</f>
        <v>86024.08</v>
      </c>
      <c r="H42" s="14">
        <f t="shared" si="12"/>
        <v>69823.33</v>
      </c>
      <c r="I42" s="14">
        <f t="shared" si="12"/>
        <v>57591.24</v>
      </c>
      <c r="J42" s="14">
        <f t="shared" si="12"/>
        <v>0</v>
      </c>
      <c r="K42" s="14">
        <f t="shared" si="12"/>
        <v>0</v>
      </c>
      <c r="L42" s="14">
        <f t="shared" si="12"/>
        <v>0</v>
      </c>
      <c r="M42" s="14">
        <f t="shared" si="12"/>
        <v>0</v>
      </c>
      <c r="N42" s="14">
        <f t="shared" si="12"/>
        <v>0</v>
      </c>
      <c r="O42" s="14">
        <f t="shared" si="12"/>
        <v>0</v>
      </c>
      <c r="P42" s="14">
        <f t="shared" si="12"/>
        <v>0</v>
      </c>
      <c r="Q42" s="14">
        <f t="shared" si="12"/>
        <v>0</v>
      </c>
      <c r="R42" s="14">
        <f t="shared" si="12"/>
        <v>216185.72</v>
      </c>
      <c r="S42" s="13">
        <f>SUM(R42/T42)</f>
        <v>0.3073338627065727</v>
      </c>
      <c r="T42" s="14">
        <f>ROUND(T3+T9+T19+T22+T26+T36+T41,5)</f>
        <v>703423.04</v>
      </c>
    </row>
    <row r="43" spans="1:20" x14ac:dyDescent="0.3">
      <c r="A43" s="11"/>
      <c r="B43" s="11" t="s">
        <v>32</v>
      </c>
      <c r="C43" s="11"/>
      <c r="D43" s="11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T43" s="12"/>
    </row>
    <row r="44" spans="1:20" x14ac:dyDescent="0.3">
      <c r="A44" s="11"/>
      <c r="B44" s="11"/>
      <c r="C44" s="11" t="s">
        <v>33</v>
      </c>
      <c r="D44" s="11"/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3"/>
      <c r="T44" s="12"/>
    </row>
    <row r="45" spans="1:20" x14ac:dyDescent="0.3">
      <c r="A45" s="11"/>
      <c r="B45" s="11"/>
      <c r="C45" s="11"/>
      <c r="D45" s="11" t="s">
        <v>34</v>
      </c>
      <c r="E45" s="11"/>
      <c r="F45" s="12"/>
      <c r="G45" s="12"/>
      <c r="H45" s="12">
        <v>427.5</v>
      </c>
      <c r="I45" s="12"/>
      <c r="J45" s="12"/>
      <c r="K45" s="12"/>
      <c r="L45" s="12"/>
      <c r="M45" s="12"/>
      <c r="N45" s="12"/>
      <c r="O45" s="12"/>
      <c r="P45" s="12"/>
      <c r="Q45" s="12"/>
      <c r="R45" s="12">
        <f t="shared" ref="R45:R53" si="13">SUM(F45:Q45)</f>
        <v>427.5</v>
      </c>
      <c r="S45" s="13"/>
      <c r="T45" s="12"/>
    </row>
    <row r="46" spans="1:20" x14ac:dyDescent="0.3">
      <c r="A46" s="11"/>
      <c r="B46" s="11"/>
      <c r="C46" s="11"/>
      <c r="D46" s="11" t="s">
        <v>132</v>
      </c>
      <c r="E46" s="1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si="13"/>
        <v>0</v>
      </c>
      <c r="S46" s="13"/>
      <c r="T46" s="12"/>
    </row>
    <row r="47" spans="1:20" x14ac:dyDescent="0.3">
      <c r="A47" s="11"/>
      <c r="B47" s="11"/>
      <c r="C47" s="11"/>
      <c r="D47" s="11" t="s">
        <v>154</v>
      </c>
      <c r="E47" s="11"/>
      <c r="F47" s="12"/>
      <c r="G47" s="12">
        <v>46343.75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>
        <f t="shared" si="13"/>
        <v>46343.75</v>
      </c>
      <c r="S47" s="13"/>
      <c r="T47" s="12"/>
    </row>
    <row r="48" spans="1:20" x14ac:dyDescent="0.3">
      <c r="A48" s="11"/>
      <c r="B48" s="11"/>
      <c r="C48" s="11"/>
      <c r="D48" s="11" t="s">
        <v>133</v>
      </c>
      <c r="E48" s="11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f t="shared" si="13"/>
        <v>0</v>
      </c>
      <c r="S48" s="13"/>
      <c r="T48" s="12"/>
    </row>
    <row r="49" spans="1:20" x14ac:dyDescent="0.3">
      <c r="A49" s="11"/>
      <c r="B49" s="11"/>
      <c r="C49" s="11"/>
      <c r="D49" s="11" t="s">
        <v>161</v>
      </c>
      <c r="E49" s="11"/>
      <c r="F49" s="12">
        <v>131.55000000000001</v>
      </c>
      <c r="G49" s="12"/>
      <c r="H49" s="12">
        <v>55.41</v>
      </c>
      <c r="I49" s="12">
        <v>166.23</v>
      </c>
      <c r="J49" s="12"/>
      <c r="K49" s="12"/>
      <c r="L49" s="12"/>
      <c r="M49" s="12"/>
      <c r="N49" s="12"/>
      <c r="O49" s="12"/>
      <c r="P49" s="12"/>
      <c r="Q49" s="12"/>
      <c r="R49" s="12">
        <f t="shared" si="13"/>
        <v>353.19</v>
      </c>
      <c r="S49" s="13"/>
      <c r="T49" s="12"/>
    </row>
    <row r="50" spans="1:20" x14ac:dyDescent="0.3">
      <c r="A50" s="11"/>
      <c r="B50" s="11"/>
      <c r="C50" s="11"/>
      <c r="D50" s="11" t="s">
        <v>135</v>
      </c>
      <c r="E50" s="1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>
        <f t="shared" si="13"/>
        <v>0</v>
      </c>
      <c r="S50" s="13"/>
      <c r="T50" s="12"/>
    </row>
    <row r="51" spans="1:20" x14ac:dyDescent="0.3">
      <c r="A51" s="11"/>
      <c r="B51" s="11"/>
      <c r="C51" s="11"/>
      <c r="D51" s="11" t="s">
        <v>136</v>
      </c>
      <c r="E51" s="11"/>
      <c r="F51" s="12">
        <v>570.16</v>
      </c>
      <c r="G51" s="12">
        <v>843.3</v>
      </c>
      <c r="H51" s="12">
        <v>854.79</v>
      </c>
      <c r="I51" s="12">
        <v>718.57</v>
      </c>
      <c r="J51" s="12"/>
      <c r="K51" s="12"/>
      <c r="L51" s="12"/>
      <c r="M51" s="12"/>
      <c r="N51" s="12"/>
      <c r="O51" s="12"/>
      <c r="P51" s="12"/>
      <c r="Q51" s="12"/>
      <c r="R51" s="12">
        <f t="shared" si="13"/>
        <v>2986.82</v>
      </c>
      <c r="S51" s="13">
        <f>SUM(R51/T51)</f>
        <v>0.17284837962962965</v>
      </c>
      <c r="T51" s="12">
        <v>17280</v>
      </c>
    </row>
    <row r="52" spans="1:20" x14ac:dyDescent="0.3">
      <c r="A52" s="11"/>
      <c r="B52" s="11"/>
      <c r="C52" s="11"/>
      <c r="D52" s="11" t="s">
        <v>137</v>
      </c>
      <c r="E52" s="11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>
        <f t="shared" si="13"/>
        <v>0</v>
      </c>
      <c r="S52" s="13"/>
      <c r="T52" s="12"/>
    </row>
    <row r="53" spans="1:20" x14ac:dyDescent="0.3">
      <c r="A53" s="11"/>
      <c r="B53" s="11"/>
      <c r="C53" s="11"/>
      <c r="D53" s="11" t="s">
        <v>35</v>
      </c>
      <c r="E53" s="11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>
        <f t="shared" si="13"/>
        <v>0</v>
      </c>
      <c r="S53" s="13"/>
      <c r="T53" s="12">
        <v>10000.08</v>
      </c>
    </row>
    <row r="54" spans="1:20" x14ac:dyDescent="0.3">
      <c r="A54" s="11"/>
      <c r="B54" s="11"/>
      <c r="C54" s="11" t="s">
        <v>36</v>
      </c>
      <c r="D54" s="11"/>
      <c r="E54" s="11"/>
      <c r="F54" s="14">
        <f>ROUND(SUM(F44:F53),5)</f>
        <v>701.71</v>
      </c>
      <c r="G54" s="14">
        <f t="shared" ref="G54:R54" si="14">ROUND(SUM(G44:G53),5)</f>
        <v>47187.05</v>
      </c>
      <c r="H54" s="14">
        <f t="shared" si="14"/>
        <v>1337.7</v>
      </c>
      <c r="I54" s="14">
        <f t="shared" si="14"/>
        <v>884.8</v>
      </c>
      <c r="J54" s="14">
        <f t="shared" si="14"/>
        <v>0</v>
      </c>
      <c r="K54" s="14">
        <f t="shared" si="14"/>
        <v>0</v>
      </c>
      <c r="L54" s="14">
        <f t="shared" si="14"/>
        <v>0</v>
      </c>
      <c r="M54" s="14">
        <f t="shared" si="14"/>
        <v>0</v>
      </c>
      <c r="N54" s="14">
        <f t="shared" si="14"/>
        <v>0</v>
      </c>
      <c r="O54" s="14">
        <f t="shared" si="14"/>
        <v>0</v>
      </c>
      <c r="P54" s="14">
        <f t="shared" si="14"/>
        <v>0</v>
      </c>
      <c r="Q54" s="14">
        <f t="shared" si="14"/>
        <v>0</v>
      </c>
      <c r="R54" s="14">
        <f t="shared" si="14"/>
        <v>50111.26</v>
      </c>
      <c r="S54" s="13">
        <f>SUM(R54/T54)</f>
        <v>1.8369176336726285</v>
      </c>
      <c r="T54" s="14">
        <f>ROUND(T44+SUM(T46:T53),5)</f>
        <v>27280.080000000002</v>
      </c>
    </row>
    <row r="55" spans="1:20" x14ac:dyDescent="0.3">
      <c r="A55" s="11"/>
      <c r="B55" s="11"/>
      <c r="C55" s="11" t="s">
        <v>105</v>
      </c>
      <c r="D55" s="11"/>
      <c r="E55" s="11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3"/>
      <c r="T55" s="12"/>
    </row>
    <row r="56" spans="1:20" x14ac:dyDescent="0.3">
      <c r="A56" s="11"/>
      <c r="B56" s="11"/>
      <c r="C56" s="11"/>
      <c r="D56" s="11" t="s">
        <v>121</v>
      </c>
      <c r="E56" s="11"/>
      <c r="F56" s="12">
        <v>25</v>
      </c>
      <c r="G56" s="12">
        <v>25</v>
      </c>
      <c r="H56" s="12">
        <v>25</v>
      </c>
      <c r="I56" s="12">
        <v>25</v>
      </c>
      <c r="J56" s="12"/>
      <c r="K56" s="12"/>
      <c r="L56" s="12"/>
      <c r="M56" s="12"/>
      <c r="N56" s="12"/>
      <c r="O56" s="12"/>
      <c r="P56" s="12"/>
      <c r="Q56" s="12"/>
      <c r="R56" s="12">
        <f t="shared" ref="R56:R61" si="15">SUM(F56:Q56)</f>
        <v>100</v>
      </c>
      <c r="S56" s="13"/>
      <c r="T56" s="12"/>
    </row>
    <row r="57" spans="1:20" x14ac:dyDescent="0.3">
      <c r="A57" s="11"/>
      <c r="B57" s="11"/>
      <c r="C57" s="11"/>
      <c r="D57" s="11" t="s">
        <v>114</v>
      </c>
      <c r="E57" s="11"/>
      <c r="F57" s="12"/>
      <c r="G57" s="12">
        <v>574.04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>
        <f t="shared" si="15"/>
        <v>574.04</v>
      </c>
      <c r="S57" s="13"/>
      <c r="T57" s="12"/>
    </row>
    <row r="58" spans="1:20" x14ac:dyDescent="0.3">
      <c r="A58" s="11"/>
      <c r="B58" s="11"/>
      <c r="C58" s="11" t="s">
        <v>100</v>
      </c>
      <c r="D58" s="11"/>
      <c r="E58" s="11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>
        <f t="shared" si="15"/>
        <v>0</v>
      </c>
      <c r="S58" s="13"/>
      <c r="T58" s="12"/>
    </row>
    <row r="59" spans="1:20" x14ac:dyDescent="0.3">
      <c r="A59" s="11"/>
      <c r="B59" s="11"/>
      <c r="C59" s="11"/>
      <c r="D59" s="11" t="s">
        <v>101</v>
      </c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f t="shared" si="15"/>
        <v>0</v>
      </c>
      <c r="S59" s="13"/>
      <c r="T59" s="12"/>
    </row>
    <row r="60" spans="1:20" x14ac:dyDescent="0.3">
      <c r="A60" s="11"/>
      <c r="B60" s="11"/>
      <c r="C60" s="11"/>
      <c r="D60" s="11" t="s">
        <v>139</v>
      </c>
      <c r="E60" s="11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>
        <f t="shared" si="15"/>
        <v>0</v>
      </c>
      <c r="S60" s="13"/>
      <c r="T60" s="12"/>
    </row>
    <row r="61" spans="1:20" x14ac:dyDescent="0.3">
      <c r="A61" s="11"/>
      <c r="B61" s="11"/>
      <c r="C61" s="11"/>
      <c r="D61" s="11" t="s">
        <v>115</v>
      </c>
      <c r="E61" s="11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>
        <f t="shared" si="15"/>
        <v>0</v>
      </c>
      <c r="S61" s="13"/>
      <c r="T61" s="12"/>
    </row>
    <row r="62" spans="1:20" x14ac:dyDescent="0.3">
      <c r="A62" s="11"/>
      <c r="B62" s="11"/>
      <c r="C62" s="11" t="s">
        <v>106</v>
      </c>
      <c r="D62" s="11"/>
      <c r="E62" s="11"/>
      <c r="F62" s="14">
        <f>SUM(F55:F61)</f>
        <v>25</v>
      </c>
      <c r="G62" s="14">
        <f t="shared" ref="G62:Q62" si="16">SUM(G55:G61)</f>
        <v>599.04</v>
      </c>
      <c r="H62" s="14">
        <f t="shared" si="16"/>
        <v>25</v>
      </c>
      <c r="I62" s="14">
        <f t="shared" si="16"/>
        <v>25</v>
      </c>
      <c r="J62" s="14">
        <f t="shared" si="16"/>
        <v>0</v>
      </c>
      <c r="K62" s="14">
        <f t="shared" si="16"/>
        <v>0</v>
      </c>
      <c r="L62" s="14">
        <f t="shared" si="16"/>
        <v>0</v>
      </c>
      <c r="M62" s="14">
        <f t="shared" si="16"/>
        <v>0</v>
      </c>
      <c r="N62" s="14">
        <f t="shared" si="16"/>
        <v>0</v>
      </c>
      <c r="O62" s="14">
        <f t="shared" si="16"/>
        <v>0</v>
      </c>
      <c r="P62" s="14">
        <f t="shared" si="16"/>
        <v>0</v>
      </c>
      <c r="Q62" s="14">
        <f t="shared" si="16"/>
        <v>0</v>
      </c>
      <c r="R62" s="14">
        <f>SUM(R55:R61)</f>
        <v>674.04</v>
      </c>
      <c r="S62" s="13"/>
      <c r="T62" s="12"/>
    </row>
    <row r="63" spans="1:20" x14ac:dyDescent="0.3">
      <c r="A63" s="11"/>
      <c r="B63" s="11"/>
      <c r="C63" s="11" t="s">
        <v>37</v>
      </c>
      <c r="D63" s="11"/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3"/>
      <c r="T63" s="12"/>
    </row>
    <row r="64" spans="1:20" x14ac:dyDescent="0.3">
      <c r="A64" s="11"/>
      <c r="B64" s="11"/>
      <c r="C64" s="11"/>
      <c r="D64" s="11" t="s">
        <v>86</v>
      </c>
      <c r="E64" s="11"/>
      <c r="F64" s="12">
        <v>28086.83</v>
      </c>
      <c r="G64" s="12">
        <v>6022</v>
      </c>
      <c r="H64" s="12"/>
      <c r="I64" s="12">
        <v>62</v>
      </c>
      <c r="J64" s="12"/>
      <c r="K64" s="12"/>
      <c r="L64" s="12"/>
      <c r="M64" s="12"/>
      <c r="N64" s="12"/>
      <c r="O64" s="12"/>
      <c r="P64" s="12"/>
      <c r="Q64" s="12"/>
      <c r="R64" s="12">
        <f t="shared" ref="R64:R66" si="17">SUM(F64:Q64)</f>
        <v>34170.83</v>
      </c>
      <c r="S64" s="13"/>
      <c r="T64" s="12">
        <v>5000</v>
      </c>
    </row>
    <row r="65" spans="1:20" x14ac:dyDescent="0.3">
      <c r="A65" s="11"/>
      <c r="B65" s="11"/>
      <c r="C65" s="11"/>
      <c r="D65" s="11" t="s">
        <v>38</v>
      </c>
      <c r="E65" s="11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>
        <f t="shared" si="17"/>
        <v>0</v>
      </c>
      <c r="S65" s="13"/>
      <c r="T65" s="12">
        <v>5000</v>
      </c>
    </row>
    <row r="66" spans="1:20" x14ac:dyDescent="0.3">
      <c r="A66" s="11"/>
      <c r="B66" s="11"/>
      <c r="C66" s="11"/>
      <c r="D66" s="11" t="s">
        <v>39</v>
      </c>
      <c r="E66" s="11"/>
      <c r="F66" s="12">
        <v>682.83</v>
      </c>
      <c r="G66" s="12">
        <v>3748.67</v>
      </c>
      <c r="H66" s="12">
        <v>2019.1</v>
      </c>
      <c r="I66" s="12">
        <v>1846.86</v>
      </c>
      <c r="J66" s="12"/>
      <c r="K66" s="12"/>
      <c r="L66" s="12"/>
      <c r="M66" s="12"/>
      <c r="N66" s="12"/>
      <c r="O66" s="12"/>
      <c r="P66" s="12"/>
      <c r="Q66" s="12"/>
      <c r="R66" s="12">
        <f t="shared" si="17"/>
        <v>8297.4600000000009</v>
      </c>
      <c r="S66" s="13">
        <f>SUM(R66/T66)</f>
        <v>0.82973936208510346</v>
      </c>
      <c r="T66" s="12">
        <v>10000.08</v>
      </c>
    </row>
    <row r="67" spans="1:20" x14ac:dyDescent="0.3">
      <c r="A67" s="11"/>
      <c r="B67" s="11"/>
      <c r="C67" s="11" t="s">
        <v>40</v>
      </c>
      <c r="D67" s="11"/>
      <c r="E67" s="11"/>
      <c r="F67" s="14">
        <f>ROUND(SUM(F64:F66),5)</f>
        <v>28769.66</v>
      </c>
      <c r="G67" s="14">
        <f t="shared" ref="G67:Q67" si="18">ROUND(SUM(G64:G66),5)</f>
        <v>9770.67</v>
      </c>
      <c r="H67" s="14">
        <f t="shared" si="18"/>
        <v>2019.1</v>
      </c>
      <c r="I67" s="14">
        <f t="shared" si="18"/>
        <v>1908.86</v>
      </c>
      <c r="J67" s="14">
        <f t="shared" si="18"/>
        <v>0</v>
      </c>
      <c r="K67" s="14">
        <f t="shared" si="18"/>
        <v>0</v>
      </c>
      <c r="L67" s="14">
        <f t="shared" si="18"/>
        <v>0</v>
      </c>
      <c r="M67" s="14">
        <f t="shared" si="18"/>
        <v>0</v>
      </c>
      <c r="N67" s="14">
        <f t="shared" si="18"/>
        <v>0</v>
      </c>
      <c r="O67" s="14">
        <f t="shared" si="18"/>
        <v>0</v>
      </c>
      <c r="P67" s="14">
        <f t="shared" si="18"/>
        <v>0</v>
      </c>
      <c r="Q67" s="14">
        <f t="shared" si="18"/>
        <v>0</v>
      </c>
      <c r="R67" s="14">
        <f>ROUND(SUM(R63:R66),5)</f>
        <v>42468.29</v>
      </c>
      <c r="S67" s="13">
        <f>SUM(R67/T67)</f>
        <v>2.1234060063759745</v>
      </c>
      <c r="T67" s="14">
        <f>ROUND(SUM(T63:T66),5)</f>
        <v>20000.080000000002</v>
      </c>
    </row>
    <row r="68" spans="1:20" x14ac:dyDescent="0.3">
      <c r="A68" s="11"/>
      <c r="B68" s="11"/>
      <c r="C68" s="11" t="s">
        <v>41</v>
      </c>
      <c r="D68" s="11"/>
      <c r="E68" s="11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3"/>
      <c r="T68" s="12"/>
    </row>
    <row r="69" spans="1:20" x14ac:dyDescent="0.3">
      <c r="A69" s="11"/>
      <c r="B69" s="11"/>
      <c r="C69" s="11"/>
      <c r="D69" s="11" t="s">
        <v>42</v>
      </c>
      <c r="E69" s="11"/>
      <c r="F69" s="12"/>
      <c r="G69" s="12">
        <v>29.24</v>
      </c>
      <c r="H69" s="12">
        <v>170</v>
      </c>
      <c r="I69" s="12"/>
      <c r="J69" s="12"/>
      <c r="K69" s="12"/>
      <c r="L69" s="12"/>
      <c r="M69" s="12"/>
      <c r="N69" s="12"/>
      <c r="O69" s="12"/>
      <c r="P69" s="12"/>
      <c r="Q69" s="12"/>
      <c r="R69" s="12">
        <f t="shared" ref="R69:R83" si="19">SUM(F69:Q69)</f>
        <v>199.24</v>
      </c>
      <c r="S69" s="13"/>
      <c r="T69" s="12"/>
    </row>
    <row r="70" spans="1:20" x14ac:dyDescent="0.3">
      <c r="A70" s="11"/>
      <c r="B70" s="11"/>
      <c r="C70" s="11"/>
      <c r="D70" s="11" t="s">
        <v>43</v>
      </c>
      <c r="E70" s="11"/>
      <c r="F70" s="12">
        <v>5</v>
      </c>
      <c r="G70" s="12"/>
      <c r="H70" s="12">
        <v>3057.27</v>
      </c>
      <c r="I70" s="12"/>
      <c r="J70" s="12"/>
      <c r="K70" s="12"/>
      <c r="L70" s="12"/>
      <c r="M70" s="12"/>
      <c r="N70" s="12"/>
      <c r="O70" s="12"/>
      <c r="P70" s="12"/>
      <c r="Q70" s="12"/>
      <c r="R70" s="12">
        <f t="shared" si="19"/>
        <v>3062.27</v>
      </c>
      <c r="S70" s="13"/>
      <c r="T70" s="12"/>
    </row>
    <row r="71" spans="1:20" x14ac:dyDescent="0.3">
      <c r="A71" s="11"/>
      <c r="B71" s="11"/>
      <c r="C71" s="11"/>
      <c r="D71" s="11" t="s">
        <v>44</v>
      </c>
      <c r="E71" s="11"/>
      <c r="F71" s="12">
        <v>10</v>
      </c>
      <c r="G71" s="12">
        <v>20</v>
      </c>
      <c r="H71" s="12"/>
      <c r="I71" s="12">
        <v>10</v>
      </c>
      <c r="J71" s="12"/>
      <c r="K71" s="12"/>
      <c r="L71" s="12"/>
      <c r="M71" s="12"/>
      <c r="N71" s="12"/>
      <c r="O71" s="12"/>
      <c r="P71" s="12"/>
      <c r="Q71" s="12"/>
      <c r="R71" s="12">
        <f t="shared" si="19"/>
        <v>40</v>
      </c>
      <c r="S71" s="13"/>
      <c r="T71" s="12"/>
    </row>
    <row r="72" spans="1:20" x14ac:dyDescent="0.3">
      <c r="A72" s="11"/>
      <c r="B72" s="11"/>
      <c r="C72" s="11"/>
      <c r="D72" s="11" t="s">
        <v>45</v>
      </c>
      <c r="E72" s="11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>
        <f t="shared" si="19"/>
        <v>0</v>
      </c>
      <c r="S72" s="13"/>
      <c r="T72" s="12"/>
    </row>
    <row r="73" spans="1:20" x14ac:dyDescent="0.3">
      <c r="A73" s="11"/>
      <c r="B73" s="11"/>
      <c r="C73" s="11"/>
      <c r="D73" s="11" t="s">
        <v>46</v>
      </c>
      <c r="E73" s="11"/>
      <c r="F73" s="12">
        <v>487.37</v>
      </c>
      <c r="G73" s="12">
        <v>549.99</v>
      </c>
      <c r="H73" s="12">
        <v>402.38</v>
      </c>
      <c r="I73" s="12">
        <v>229.99</v>
      </c>
      <c r="J73" s="12"/>
      <c r="K73" s="12"/>
      <c r="L73" s="12"/>
      <c r="M73" s="12"/>
      <c r="N73" s="12"/>
      <c r="O73" s="12"/>
      <c r="P73" s="12"/>
      <c r="Q73" s="12"/>
      <c r="R73" s="12">
        <f t="shared" si="19"/>
        <v>1669.7300000000002</v>
      </c>
      <c r="S73" s="13"/>
      <c r="T73" s="12"/>
    </row>
    <row r="74" spans="1:20" x14ac:dyDescent="0.3">
      <c r="A74" s="11"/>
      <c r="B74" s="11"/>
      <c r="C74" s="11"/>
      <c r="D74" s="11" t="s">
        <v>47</v>
      </c>
      <c r="E74" s="11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>
        <f t="shared" si="19"/>
        <v>0</v>
      </c>
      <c r="S74" s="13"/>
      <c r="T74" s="12"/>
    </row>
    <row r="75" spans="1:20" x14ac:dyDescent="0.3">
      <c r="A75" s="11"/>
      <c r="B75" s="11"/>
      <c r="C75" s="11"/>
      <c r="D75" s="11" t="s">
        <v>48</v>
      </c>
      <c r="E75" s="11"/>
      <c r="F75" s="12">
        <v>470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>
        <f t="shared" si="19"/>
        <v>470</v>
      </c>
      <c r="S75" s="13"/>
      <c r="T75" s="12"/>
    </row>
    <row r="76" spans="1:20" x14ac:dyDescent="0.3">
      <c r="A76" s="11"/>
      <c r="B76" s="11"/>
      <c r="C76" s="11"/>
      <c r="D76" s="11" t="s">
        <v>49</v>
      </c>
      <c r="E76" s="11"/>
      <c r="F76" s="12">
        <v>94.69</v>
      </c>
      <c r="G76" s="12">
        <v>11.22</v>
      </c>
      <c r="H76" s="12">
        <v>17.760000000000002</v>
      </c>
      <c r="I76" s="12">
        <v>236.59</v>
      </c>
      <c r="J76" s="12"/>
      <c r="K76" s="12"/>
      <c r="L76" s="12"/>
      <c r="M76" s="12"/>
      <c r="N76" s="12"/>
      <c r="O76" s="12"/>
      <c r="P76" s="12"/>
      <c r="Q76" s="12"/>
      <c r="R76" s="12">
        <f t="shared" si="19"/>
        <v>360.26</v>
      </c>
      <c r="S76" s="13"/>
      <c r="T76" s="12"/>
    </row>
    <row r="77" spans="1:20" x14ac:dyDescent="0.3">
      <c r="A77" s="11"/>
      <c r="B77" s="11"/>
      <c r="C77" s="11"/>
      <c r="D77" s="11" t="s">
        <v>50</v>
      </c>
      <c r="E77" s="11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>
        <f t="shared" si="19"/>
        <v>0</v>
      </c>
      <c r="S77" s="13"/>
      <c r="T77" s="12"/>
    </row>
    <row r="78" spans="1:20" x14ac:dyDescent="0.3">
      <c r="A78" s="11"/>
      <c r="B78" s="11"/>
      <c r="C78" s="11"/>
      <c r="D78" s="11" t="s">
        <v>51</v>
      </c>
      <c r="E78" s="11"/>
      <c r="F78" s="12">
        <v>6073.72</v>
      </c>
      <c r="G78" s="12">
        <v>2986.41</v>
      </c>
      <c r="H78" s="12">
        <v>811.89</v>
      </c>
      <c r="I78" s="12">
        <v>604.5</v>
      </c>
      <c r="J78" s="12"/>
      <c r="K78" s="12"/>
      <c r="L78" s="12"/>
      <c r="M78" s="12"/>
      <c r="N78" s="12"/>
      <c r="O78" s="12"/>
      <c r="P78" s="12"/>
      <c r="Q78" s="12"/>
      <c r="R78" s="12">
        <f t="shared" si="19"/>
        <v>10476.52</v>
      </c>
      <c r="S78" s="13">
        <f>SUM(R78/T78)</f>
        <v>2.0952872377020983</v>
      </c>
      <c r="T78" s="12">
        <v>5000.04</v>
      </c>
    </row>
    <row r="79" spans="1:20" x14ac:dyDescent="0.3">
      <c r="A79" s="11"/>
      <c r="B79" s="11"/>
      <c r="C79" s="11"/>
      <c r="D79" s="11" t="s">
        <v>84</v>
      </c>
      <c r="E79" s="11"/>
      <c r="F79" s="12"/>
      <c r="G79" s="12"/>
      <c r="H79" s="12"/>
      <c r="I79" s="12">
        <v>70</v>
      </c>
      <c r="J79" s="12"/>
      <c r="K79" s="12"/>
      <c r="L79" s="12"/>
      <c r="M79" s="12"/>
      <c r="N79" s="12"/>
      <c r="O79" s="12"/>
      <c r="P79" s="12"/>
      <c r="Q79" s="12"/>
      <c r="R79" s="12">
        <f t="shared" si="19"/>
        <v>70</v>
      </c>
      <c r="S79" s="13"/>
      <c r="T79" s="12"/>
    </row>
    <row r="80" spans="1:20" x14ac:dyDescent="0.3">
      <c r="A80" s="11"/>
      <c r="B80" s="11"/>
      <c r="C80" s="11"/>
      <c r="D80" s="11" t="s">
        <v>52</v>
      </c>
      <c r="E80" s="11"/>
      <c r="F80" s="12">
        <v>1530</v>
      </c>
      <c r="G80" s="12">
        <v>270</v>
      </c>
      <c r="H80" s="12">
        <v>1995</v>
      </c>
      <c r="I80" s="12"/>
      <c r="J80" s="12"/>
      <c r="K80" s="12"/>
      <c r="L80" s="12"/>
      <c r="M80" s="12"/>
      <c r="N80" s="12"/>
      <c r="O80" s="12"/>
      <c r="P80" s="12"/>
      <c r="Q80" s="12"/>
      <c r="R80" s="12">
        <f t="shared" si="19"/>
        <v>3795</v>
      </c>
      <c r="S80" s="13"/>
      <c r="T80" s="12"/>
    </row>
    <row r="81" spans="1:20" x14ac:dyDescent="0.3">
      <c r="A81" s="11"/>
      <c r="B81" s="11"/>
      <c r="C81" s="11"/>
      <c r="D81" s="11" t="s">
        <v>53</v>
      </c>
      <c r="E81" s="11"/>
      <c r="F81" s="12"/>
      <c r="G81" s="12">
        <v>278.81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>
        <f t="shared" si="19"/>
        <v>278.81</v>
      </c>
      <c r="T81" s="12"/>
    </row>
    <row r="82" spans="1:20" x14ac:dyDescent="0.3">
      <c r="A82" s="11"/>
      <c r="B82" s="11"/>
      <c r="C82" s="11"/>
      <c r="D82" s="11"/>
      <c r="E82" s="11" t="s">
        <v>80</v>
      </c>
      <c r="F82" s="12">
        <v>2152.65</v>
      </c>
      <c r="G82" s="12">
        <v>935.57</v>
      </c>
      <c r="H82" s="12">
        <v>1381.53</v>
      </c>
      <c r="I82" s="12">
        <v>1622.9</v>
      </c>
      <c r="J82" s="12"/>
      <c r="K82" s="12"/>
      <c r="L82" s="12"/>
      <c r="M82" s="12"/>
      <c r="N82" s="12"/>
      <c r="O82" s="12"/>
      <c r="P82" s="12"/>
      <c r="Q82" s="12"/>
      <c r="R82" s="12">
        <f t="shared" si="19"/>
        <v>6092.65</v>
      </c>
      <c r="S82" s="13"/>
      <c r="T82" s="12"/>
    </row>
    <row r="83" spans="1:20" x14ac:dyDescent="0.3">
      <c r="A83" s="11"/>
      <c r="B83" s="11"/>
      <c r="C83" s="11"/>
      <c r="D83" s="11"/>
      <c r="E83" s="11" t="s">
        <v>81</v>
      </c>
      <c r="F83" s="12">
        <v>902.18</v>
      </c>
      <c r="G83" s="12">
        <v>6253.34</v>
      </c>
      <c r="H83" s="12">
        <v>332.07</v>
      </c>
      <c r="I83" s="12">
        <v>339.65</v>
      </c>
      <c r="J83" s="12"/>
      <c r="K83" s="12"/>
      <c r="L83" s="12"/>
      <c r="M83" s="12"/>
      <c r="N83" s="12"/>
      <c r="O83" s="12"/>
      <c r="P83" s="12"/>
      <c r="Q83" s="12"/>
      <c r="R83" s="12">
        <f t="shared" si="19"/>
        <v>7827.24</v>
      </c>
      <c r="S83" s="13"/>
      <c r="T83" s="12"/>
    </row>
    <row r="84" spans="1:20" x14ac:dyDescent="0.3">
      <c r="A84" s="11"/>
      <c r="B84" s="11"/>
      <c r="C84" s="11"/>
      <c r="D84" s="11" t="s">
        <v>82</v>
      </c>
      <c r="E84" s="11"/>
      <c r="F84" s="14">
        <f>SUM(F82:F83)</f>
        <v>3054.83</v>
      </c>
      <c r="G84" s="14">
        <f>SUM(G81:G83)</f>
        <v>7467.72</v>
      </c>
      <c r="H84" s="14">
        <f t="shared" ref="H84:Q84" si="20">SUM(H82:H83)</f>
        <v>1713.6</v>
      </c>
      <c r="I84" s="14">
        <f t="shared" si="20"/>
        <v>1962.5500000000002</v>
      </c>
      <c r="J84" s="14">
        <f t="shared" si="20"/>
        <v>0</v>
      </c>
      <c r="K84" s="14">
        <f t="shared" si="20"/>
        <v>0</v>
      </c>
      <c r="L84" s="14">
        <f t="shared" si="20"/>
        <v>0</v>
      </c>
      <c r="M84" s="14">
        <f t="shared" si="20"/>
        <v>0</v>
      </c>
      <c r="N84" s="14">
        <f t="shared" si="20"/>
        <v>0</v>
      </c>
      <c r="O84" s="14">
        <f t="shared" si="20"/>
        <v>0</v>
      </c>
      <c r="P84" s="14">
        <f t="shared" si="20"/>
        <v>0</v>
      </c>
      <c r="Q84" s="14">
        <f t="shared" si="20"/>
        <v>0</v>
      </c>
      <c r="R84" s="14">
        <f>ROUND(SUM(R81:R83),5)</f>
        <v>14198.7</v>
      </c>
      <c r="S84" s="13">
        <f>SUM(R84/T84)</f>
        <v>2.3664499999999999</v>
      </c>
      <c r="T84" s="14">
        <v>6000</v>
      </c>
    </row>
    <row r="85" spans="1:20" x14ac:dyDescent="0.3">
      <c r="A85" s="11"/>
      <c r="B85" s="11"/>
      <c r="C85" s="11"/>
      <c r="D85" s="11" t="s">
        <v>54</v>
      </c>
      <c r="E85" s="11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>
        <f t="shared" ref="R85:R93" si="21">SUM(F85:Q85)</f>
        <v>0</v>
      </c>
      <c r="S85" s="13"/>
      <c r="T85" s="12">
        <v>3000</v>
      </c>
    </row>
    <row r="86" spans="1:20" x14ac:dyDescent="0.3">
      <c r="A86" s="11"/>
      <c r="B86" s="11"/>
      <c r="C86" s="11"/>
      <c r="D86" s="11" t="s">
        <v>55</v>
      </c>
      <c r="E86" s="11"/>
      <c r="F86" s="12">
        <v>92.95</v>
      </c>
      <c r="G86" s="12">
        <v>275.77</v>
      </c>
      <c r="H86" s="12">
        <v>192.5</v>
      </c>
      <c r="I86" s="12"/>
      <c r="J86" s="12"/>
      <c r="K86" s="12"/>
      <c r="L86" s="12"/>
      <c r="M86" s="12"/>
      <c r="N86" s="12"/>
      <c r="O86" s="12"/>
      <c r="P86" s="12"/>
      <c r="Q86" s="12"/>
      <c r="R86" s="12">
        <f t="shared" si="21"/>
        <v>561.22</v>
      </c>
      <c r="S86" s="13">
        <f>SUM(R86/T86)</f>
        <v>0.2800499001996008</v>
      </c>
      <c r="T86" s="12">
        <v>2004</v>
      </c>
    </row>
    <row r="87" spans="1:20" x14ac:dyDescent="0.3">
      <c r="A87" s="11"/>
      <c r="B87" s="11"/>
      <c r="C87" s="11"/>
      <c r="D87" s="11" t="s">
        <v>56</v>
      </c>
      <c r="E87" s="11"/>
      <c r="F87" s="12">
        <v>19.5</v>
      </c>
      <c r="G87" s="12">
        <v>597.63</v>
      </c>
      <c r="H87" s="12">
        <v>1137.95</v>
      </c>
      <c r="I87" s="12">
        <v>668.58</v>
      </c>
      <c r="J87" s="12"/>
      <c r="K87" s="12"/>
      <c r="L87" s="12"/>
      <c r="M87" s="12"/>
      <c r="N87" s="12"/>
      <c r="O87" s="12"/>
      <c r="P87" s="12"/>
      <c r="Q87" s="12"/>
      <c r="R87" s="12">
        <f t="shared" si="21"/>
        <v>2423.66</v>
      </c>
      <c r="S87" s="13">
        <f>SUM(R87/T87)</f>
        <v>0.30280609695152422</v>
      </c>
      <c r="T87" s="12">
        <v>8004</v>
      </c>
    </row>
    <row r="88" spans="1:20" x14ac:dyDescent="0.3">
      <c r="A88" s="11"/>
      <c r="B88" s="11"/>
      <c r="C88" s="11"/>
      <c r="D88" s="11" t="s">
        <v>57</v>
      </c>
      <c r="E88" s="11"/>
      <c r="F88" s="12">
        <v>199</v>
      </c>
      <c r="G88" s="12">
        <v>48.06</v>
      </c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>
        <f t="shared" si="21"/>
        <v>247.06</v>
      </c>
      <c r="S88" s="13"/>
      <c r="T88" s="12"/>
    </row>
    <row r="89" spans="1:20" x14ac:dyDescent="0.3">
      <c r="A89" s="11"/>
      <c r="B89" s="11"/>
      <c r="C89" s="11"/>
      <c r="D89" s="11" t="s">
        <v>58</v>
      </c>
      <c r="E89" s="11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f t="shared" si="21"/>
        <v>0</v>
      </c>
      <c r="S89" s="13"/>
      <c r="T89" s="12"/>
    </row>
    <row r="90" spans="1:20" x14ac:dyDescent="0.3">
      <c r="A90" s="11"/>
      <c r="B90" s="11"/>
      <c r="C90" s="11"/>
      <c r="D90" s="11"/>
      <c r="E90" s="11" t="s">
        <v>59</v>
      </c>
      <c r="F90" s="12"/>
      <c r="G90" s="12">
        <v>1146</v>
      </c>
      <c r="H90" s="12">
        <v>902.05</v>
      </c>
      <c r="I90" s="12">
        <v>790.91</v>
      </c>
      <c r="J90" s="12"/>
      <c r="K90" s="12"/>
      <c r="L90" s="12"/>
      <c r="M90" s="12"/>
      <c r="N90" s="12"/>
      <c r="O90" s="12"/>
      <c r="P90" s="12"/>
      <c r="Q90" s="12"/>
      <c r="R90" s="12">
        <f t="shared" si="21"/>
        <v>2838.96</v>
      </c>
      <c r="S90" s="13">
        <f>SUM(R90/T90)</f>
        <v>0.39429999999999998</v>
      </c>
      <c r="T90" s="12">
        <v>7200</v>
      </c>
    </row>
    <row r="91" spans="1:20" x14ac:dyDescent="0.3">
      <c r="A91" s="11"/>
      <c r="B91" s="11"/>
      <c r="C91" s="11"/>
      <c r="D91" s="11"/>
      <c r="E91" s="11" t="s">
        <v>60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>
        <f t="shared" si="21"/>
        <v>0</v>
      </c>
      <c r="S91" s="13"/>
      <c r="T91" s="12">
        <v>2004</v>
      </c>
    </row>
    <row r="92" spans="1:20" x14ac:dyDescent="0.3">
      <c r="A92" s="11"/>
      <c r="B92" s="11"/>
      <c r="C92" s="11"/>
      <c r="D92" s="11"/>
      <c r="E92" s="11" t="s">
        <v>61</v>
      </c>
      <c r="F92" s="12">
        <v>2669.63</v>
      </c>
      <c r="G92" s="12">
        <v>2341.21</v>
      </c>
      <c r="H92" s="12">
        <v>1181.1600000000001</v>
      </c>
      <c r="I92" s="12">
        <v>434</v>
      </c>
      <c r="J92" s="12"/>
      <c r="K92" s="12"/>
      <c r="L92" s="12"/>
      <c r="M92" s="12"/>
      <c r="N92" s="12"/>
      <c r="O92" s="12"/>
      <c r="P92" s="12"/>
      <c r="Q92" s="12"/>
      <c r="R92" s="12">
        <f t="shared" si="21"/>
        <v>6626</v>
      </c>
      <c r="S92" s="13">
        <f>SUM(R92/T92)</f>
        <v>0.6625946992424061</v>
      </c>
      <c r="T92" s="12">
        <v>10000.08</v>
      </c>
    </row>
    <row r="93" spans="1:20" x14ac:dyDescent="0.3">
      <c r="A93" s="11"/>
      <c r="B93" s="11"/>
      <c r="C93" s="11"/>
      <c r="D93" s="11"/>
      <c r="E93" s="11" t="s">
        <v>62</v>
      </c>
      <c r="F93" s="12">
        <v>781.11</v>
      </c>
      <c r="G93" s="12">
        <v>578.30999999999995</v>
      </c>
      <c r="H93" s="12">
        <v>729.75</v>
      </c>
      <c r="I93" s="12">
        <v>568.57000000000005</v>
      </c>
      <c r="J93" s="12"/>
      <c r="K93" s="12"/>
      <c r="L93" s="12"/>
      <c r="M93" s="12"/>
      <c r="N93" s="12"/>
      <c r="O93" s="12"/>
      <c r="P93" s="12"/>
      <c r="Q93" s="12"/>
      <c r="R93" s="12">
        <f t="shared" si="21"/>
        <v>2657.7400000000002</v>
      </c>
      <c r="S93" s="13">
        <f>SUM(R93/T93)</f>
        <v>0.42839136041263703</v>
      </c>
      <c r="T93" s="12">
        <v>6204</v>
      </c>
    </row>
    <row r="94" spans="1:20" x14ac:dyDescent="0.3">
      <c r="A94" s="11"/>
      <c r="B94" s="11"/>
      <c r="C94" s="11"/>
      <c r="D94" s="11" t="s">
        <v>63</v>
      </c>
      <c r="E94" s="11"/>
      <c r="F94" s="14">
        <f>ROUND(SUM(F90:F93),5)</f>
        <v>3450.74</v>
      </c>
      <c r="G94" s="14">
        <f t="shared" ref="G94:R94" si="22">ROUND(SUM(G90:G93),5)</f>
        <v>4065.52</v>
      </c>
      <c r="H94" s="14">
        <f t="shared" si="22"/>
        <v>2812.96</v>
      </c>
      <c r="I94" s="14">
        <f t="shared" si="22"/>
        <v>1793.48</v>
      </c>
      <c r="J94" s="14">
        <f t="shared" si="22"/>
        <v>0</v>
      </c>
      <c r="K94" s="14">
        <f t="shared" si="22"/>
        <v>0</v>
      </c>
      <c r="L94" s="14">
        <f t="shared" si="22"/>
        <v>0</v>
      </c>
      <c r="M94" s="14">
        <f t="shared" si="22"/>
        <v>0</v>
      </c>
      <c r="N94" s="14">
        <f t="shared" si="22"/>
        <v>0</v>
      </c>
      <c r="O94" s="14">
        <f t="shared" si="22"/>
        <v>0</v>
      </c>
      <c r="P94" s="14">
        <f t="shared" si="22"/>
        <v>0</v>
      </c>
      <c r="Q94" s="14">
        <f t="shared" si="22"/>
        <v>0</v>
      </c>
      <c r="R94" s="14">
        <f t="shared" si="22"/>
        <v>12122.7</v>
      </c>
      <c r="S94" s="13">
        <f>SUM(R94/T94)</f>
        <v>0.4771198768265843</v>
      </c>
      <c r="T94" s="14">
        <f>ROUND(SUM(T89:T93),5)</f>
        <v>25408.080000000002</v>
      </c>
    </row>
    <row r="95" spans="1:20" x14ac:dyDescent="0.3">
      <c r="A95" s="11"/>
      <c r="B95" s="11"/>
      <c r="C95" s="11" t="s">
        <v>64</v>
      </c>
      <c r="D95" s="11"/>
      <c r="E95" s="11"/>
      <c r="F95" s="16">
        <f>ROUND(SUM(F84:F88)+SUM(F94:F94)+SUM(F68:F80),5)</f>
        <v>15487.8</v>
      </c>
      <c r="G95" s="16">
        <f t="shared" ref="G95:Q95" si="23">ROUND(SUM(G84:G88)+SUM(G94:G94)+SUM(G68:G80),5)</f>
        <v>16321.56</v>
      </c>
      <c r="H95" s="16">
        <f>ROUND(SUM(H84:H88)+SUM(H94:H94)+SUM(H68:H80),5)</f>
        <v>12311.31</v>
      </c>
      <c r="I95" s="16">
        <f t="shared" si="23"/>
        <v>5575.69</v>
      </c>
      <c r="J95" s="16">
        <f t="shared" si="23"/>
        <v>0</v>
      </c>
      <c r="K95" s="16">
        <f t="shared" si="23"/>
        <v>0</v>
      </c>
      <c r="L95" s="16">
        <f t="shared" si="23"/>
        <v>0</v>
      </c>
      <c r="M95" s="16">
        <f t="shared" si="23"/>
        <v>0</v>
      </c>
      <c r="N95" s="16">
        <f t="shared" si="23"/>
        <v>0</v>
      </c>
      <c r="O95" s="16">
        <f t="shared" si="23"/>
        <v>0</v>
      </c>
      <c r="P95" s="16">
        <f t="shared" si="23"/>
        <v>0</v>
      </c>
      <c r="Q95" s="16">
        <f t="shared" si="23"/>
        <v>0</v>
      </c>
      <c r="R95" s="16">
        <f t="shared" ref="R95" si="24">ROUND(SUM(R84:R88)+SUM(R94:R94)+SUM(R69:R80),5)</f>
        <v>49696.36</v>
      </c>
      <c r="S95" s="13">
        <f>SUM(R95/T95)</f>
        <v>1.0056710239492699</v>
      </c>
      <c r="T95" s="14">
        <f>ROUND(SUM(T68:T88)+SUM(T94:T94),5)</f>
        <v>49416.12</v>
      </c>
    </row>
    <row r="96" spans="1:20" x14ac:dyDescent="0.3">
      <c r="A96" s="11"/>
      <c r="B96" s="11"/>
      <c r="C96" s="11" t="s">
        <v>65</v>
      </c>
      <c r="D96" s="11"/>
      <c r="E96" s="11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3"/>
      <c r="T96" s="12"/>
    </row>
    <row r="97" spans="1:20" x14ac:dyDescent="0.3">
      <c r="A97" s="11"/>
      <c r="B97" s="11"/>
      <c r="C97" s="11"/>
      <c r="D97" s="11" t="s">
        <v>66</v>
      </c>
      <c r="E97" s="11"/>
      <c r="F97" s="12">
        <v>118.25</v>
      </c>
      <c r="G97" s="12">
        <v>118.25</v>
      </c>
      <c r="H97" s="12">
        <v>148.25</v>
      </c>
      <c r="I97" s="12">
        <v>206.5</v>
      </c>
      <c r="J97" s="12"/>
      <c r="K97" s="12"/>
      <c r="L97" s="12"/>
      <c r="M97" s="12"/>
      <c r="N97" s="12"/>
      <c r="O97" s="12"/>
      <c r="P97" s="12"/>
      <c r="Q97" s="12"/>
      <c r="R97" s="12">
        <f t="shared" ref="R97:R111" si="25">SUM(F97:Q97)</f>
        <v>591.25</v>
      </c>
      <c r="S97" s="13">
        <f>SUM(R97/T97)</f>
        <v>0.39416666666666667</v>
      </c>
      <c r="T97" s="12">
        <v>1500</v>
      </c>
    </row>
    <row r="98" spans="1:20" x14ac:dyDescent="0.3">
      <c r="A98" s="11"/>
      <c r="B98" s="11"/>
      <c r="C98" s="11"/>
      <c r="D98" s="11" t="s">
        <v>140</v>
      </c>
      <c r="E98" s="11"/>
      <c r="F98" s="12"/>
      <c r="G98" s="12"/>
      <c r="H98" s="12">
        <v>50</v>
      </c>
      <c r="I98" s="12"/>
      <c r="J98" s="12"/>
      <c r="K98" s="12"/>
      <c r="L98" s="12"/>
      <c r="M98" s="12"/>
      <c r="N98" s="12"/>
      <c r="O98" s="12"/>
      <c r="P98" s="12"/>
      <c r="Q98" s="12"/>
      <c r="R98" s="12">
        <f t="shared" si="25"/>
        <v>50</v>
      </c>
      <c r="S98" s="13"/>
      <c r="T98" s="12"/>
    </row>
    <row r="99" spans="1:20" x14ac:dyDescent="0.3">
      <c r="A99" s="11"/>
      <c r="B99" s="11"/>
      <c r="C99" s="11"/>
      <c r="D99" s="11" t="s">
        <v>94</v>
      </c>
      <c r="E99" s="11"/>
      <c r="F99" s="12">
        <v>1377.35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>
        <f t="shared" si="25"/>
        <v>1377.35</v>
      </c>
      <c r="S99" s="13"/>
      <c r="T99" s="12"/>
    </row>
    <row r="100" spans="1:20" x14ac:dyDescent="0.3">
      <c r="A100" s="11"/>
      <c r="B100" s="11"/>
      <c r="C100" s="11"/>
      <c r="D100" s="11" t="s">
        <v>102</v>
      </c>
      <c r="E100" s="11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>
        <f t="shared" si="25"/>
        <v>0</v>
      </c>
      <c r="S100" s="13"/>
      <c r="T100" s="12"/>
    </row>
    <row r="101" spans="1:20" x14ac:dyDescent="0.3">
      <c r="A101" s="11"/>
      <c r="B101" s="11"/>
      <c r="C101" s="11"/>
      <c r="D101" s="11" t="s">
        <v>67</v>
      </c>
      <c r="E101" s="11"/>
      <c r="F101" s="12">
        <v>3683.35</v>
      </c>
      <c r="G101" s="12">
        <v>3819.62</v>
      </c>
      <c r="H101" s="12">
        <v>5310.9</v>
      </c>
      <c r="I101" s="12">
        <v>3634.81</v>
      </c>
      <c r="J101" s="12"/>
      <c r="K101" s="12"/>
      <c r="L101" s="12"/>
      <c r="M101" s="12"/>
      <c r="N101" s="12"/>
      <c r="O101" s="12"/>
      <c r="P101" s="12"/>
      <c r="Q101" s="12"/>
      <c r="R101" s="12">
        <f t="shared" si="25"/>
        <v>16448.68</v>
      </c>
      <c r="S101" s="13">
        <f>SUM(R101/T101)</f>
        <v>0.2276192848444592</v>
      </c>
      <c r="T101" s="12">
        <v>72264</v>
      </c>
    </row>
    <row r="102" spans="1:20" x14ac:dyDescent="0.3">
      <c r="A102" s="11"/>
      <c r="B102" s="11"/>
      <c r="C102" s="11"/>
      <c r="D102" s="11" t="s">
        <v>68</v>
      </c>
      <c r="E102" s="11"/>
      <c r="F102" s="12">
        <v>147.16</v>
      </c>
      <c r="G102" s="12">
        <v>103.91</v>
      </c>
      <c r="H102" s="12">
        <v>55.79</v>
      </c>
      <c r="I102" s="12">
        <v>58.7</v>
      </c>
      <c r="J102" s="12"/>
      <c r="K102" s="12"/>
      <c r="L102" s="12"/>
      <c r="M102" s="12"/>
      <c r="N102" s="12"/>
      <c r="O102" s="12"/>
      <c r="P102" s="12"/>
      <c r="Q102" s="12"/>
      <c r="R102" s="12">
        <f t="shared" si="25"/>
        <v>365.56</v>
      </c>
      <c r="S102" s="13"/>
      <c r="T102" s="12"/>
    </row>
    <row r="103" spans="1:20" x14ac:dyDescent="0.3">
      <c r="A103" s="11"/>
      <c r="B103" s="11"/>
      <c r="C103" s="11"/>
      <c r="D103" s="11" t="s">
        <v>104</v>
      </c>
      <c r="E103" s="11"/>
      <c r="F103" s="12">
        <v>65</v>
      </c>
      <c r="G103" s="12"/>
      <c r="H103" s="12">
        <v>130</v>
      </c>
      <c r="I103" s="12">
        <v>200</v>
      </c>
      <c r="J103" s="12"/>
      <c r="K103" s="12"/>
      <c r="L103" s="12"/>
      <c r="M103" s="12"/>
      <c r="N103" s="12"/>
      <c r="O103" s="12"/>
      <c r="P103" s="12"/>
      <c r="Q103" s="12"/>
      <c r="R103" s="12">
        <f t="shared" si="25"/>
        <v>395</v>
      </c>
      <c r="S103" s="13"/>
      <c r="T103" s="12"/>
    </row>
    <row r="104" spans="1:20" x14ac:dyDescent="0.3">
      <c r="A104" s="11"/>
      <c r="B104" s="11"/>
      <c r="C104" s="11"/>
      <c r="D104" s="11" t="s">
        <v>69</v>
      </c>
      <c r="E104" s="11"/>
      <c r="F104" s="12">
        <v>481.51</v>
      </c>
      <c r="G104" s="12">
        <v>442.72</v>
      </c>
      <c r="H104" s="12">
        <v>694.23</v>
      </c>
      <c r="I104" s="12">
        <v>475.13</v>
      </c>
      <c r="J104" s="12"/>
      <c r="K104" s="12"/>
      <c r="L104" s="12"/>
      <c r="M104" s="12"/>
      <c r="N104" s="12"/>
      <c r="O104" s="12"/>
      <c r="P104" s="12"/>
      <c r="Q104" s="12"/>
      <c r="R104" s="12">
        <f t="shared" si="25"/>
        <v>2093.59</v>
      </c>
      <c r="S104" s="13"/>
      <c r="T104" s="12"/>
    </row>
    <row r="105" spans="1:20" x14ac:dyDescent="0.3">
      <c r="A105" s="11"/>
      <c r="B105" s="11"/>
      <c r="C105" s="11"/>
      <c r="D105" s="11" t="s">
        <v>70</v>
      </c>
      <c r="E105" s="11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>
        <f t="shared" si="25"/>
        <v>0</v>
      </c>
      <c r="S105" s="13"/>
      <c r="T105" s="12"/>
    </row>
    <row r="106" spans="1:20" x14ac:dyDescent="0.3">
      <c r="A106" s="11"/>
      <c r="B106" s="11"/>
      <c r="C106" s="11"/>
      <c r="D106" s="11"/>
      <c r="E106" s="11" t="s">
        <v>71</v>
      </c>
      <c r="F106" s="12">
        <v>4155.7</v>
      </c>
      <c r="G106" s="12">
        <v>1052.6300000000001</v>
      </c>
      <c r="H106" s="12">
        <v>2589.4</v>
      </c>
      <c r="I106" s="12">
        <v>1358.84</v>
      </c>
      <c r="J106" s="12"/>
      <c r="K106" s="12"/>
      <c r="L106" s="12"/>
      <c r="M106" s="12"/>
      <c r="N106" s="12"/>
      <c r="O106" s="12"/>
      <c r="P106" s="12"/>
      <c r="Q106" s="12"/>
      <c r="R106" s="12">
        <f t="shared" si="25"/>
        <v>9156.57</v>
      </c>
      <c r="S106" s="13"/>
      <c r="T106" s="12"/>
    </row>
    <row r="107" spans="1:20" x14ac:dyDescent="0.3">
      <c r="A107" s="11"/>
      <c r="B107" s="11"/>
      <c r="C107" s="11"/>
      <c r="D107" s="11"/>
      <c r="E107" s="11" t="s">
        <v>72</v>
      </c>
      <c r="F107" s="12">
        <v>22366.75</v>
      </c>
      <c r="G107" s="12">
        <v>21464.38</v>
      </c>
      <c r="H107" s="12">
        <v>32266.75</v>
      </c>
      <c r="I107" s="12">
        <v>29355</v>
      </c>
      <c r="J107" s="12"/>
      <c r="K107" s="12"/>
      <c r="L107" s="12"/>
      <c r="M107" s="12"/>
      <c r="N107" s="12"/>
      <c r="O107" s="12"/>
      <c r="P107" s="12"/>
      <c r="Q107" s="12"/>
      <c r="R107" s="12">
        <f t="shared" si="25"/>
        <v>105452.88</v>
      </c>
      <c r="S107" s="13"/>
      <c r="T107" s="12"/>
    </row>
    <row r="108" spans="1:20" x14ac:dyDescent="0.3">
      <c r="A108" s="11"/>
      <c r="B108" s="11"/>
      <c r="C108" s="11"/>
      <c r="D108" s="11" t="s">
        <v>73</v>
      </c>
      <c r="E108" s="11"/>
      <c r="F108" s="14">
        <f>ROUND(SUM(F106:F107),5)</f>
        <v>26522.45</v>
      </c>
      <c r="G108" s="14">
        <f t="shared" ref="G108:R108" si="26">ROUND(SUM(G106:G107),5)</f>
        <v>22517.01</v>
      </c>
      <c r="H108" s="14">
        <f t="shared" si="26"/>
        <v>34856.15</v>
      </c>
      <c r="I108" s="14">
        <f t="shared" si="26"/>
        <v>30713.84</v>
      </c>
      <c r="J108" s="14">
        <f t="shared" si="26"/>
        <v>0</v>
      </c>
      <c r="K108" s="14">
        <f t="shared" si="26"/>
        <v>0</v>
      </c>
      <c r="L108" s="14">
        <f t="shared" si="26"/>
        <v>0</v>
      </c>
      <c r="M108" s="14">
        <f t="shared" si="26"/>
        <v>0</v>
      </c>
      <c r="N108" s="14">
        <f t="shared" si="26"/>
        <v>0</v>
      </c>
      <c r="O108" s="14">
        <f t="shared" si="26"/>
        <v>0</v>
      </c>
      <c r="P108" s="14">
        <f t="shared" si="26"/>
        <v>0</v>
      </c>
      <c r="Q108" s="14">
        <f t="shared" si="26"/>
        <v>0</v>
      </c>
      <c r="R108" s="14">
        <f t="shared" si="26"/>
        <v>114609.45</v>
      </c>
      <c r="S108" s="13"/>
      <c r="T108" s="14">
        <v>298224</v>
      </c>
    </row>
    <row r="109" spans="1:20" x14ac:dyDescent="0.3">
      <c r="A109" s="11"/>
      <c r="B109" s="11"/>
      <c r="C109" s="11"/>
      <c r="D109" s="11" t="s">
        <v>74</v>
      </c>
      <c r="E109" s="11"/>
      <c r="F109" s="12">
        <v>20846.16</v>
      </c>
      <c r="G109" s="12">
        <v>20626.88</v>
      </c>
      <c r="H109" s="12">
        <v>27623.45</v>
      </c>
      <c r="I109" s="12">
        <v>14769.23</v>
      </c>
      <c r="J109" s="12"/>
      <c r="K109" s="12"/>
      <c r="L109" s="12"/>
      <c r="M109" s="12"/>
      <c r="N109" s="12"/>
      <c r="O109" s="12"/>
      <c r="P109" s="12"/>
      <c r="Q109" s="12"/>
      <c r="R109" s="12">
        <f t="shared" si="25"/>
        <v>83865.72</v>
      </c>
      <c r="S109" s="13"/>
      <c r="T109" s="12">
        <v>208000.08</v>
      </c>
    </row>
    <row r="110" spans="1:20" x14ac:dyDescent="0.3">
      <c r="A110" s="11"/>
      <c r="B110" s="11"/>
      <c r="C110" s="11"/>
      <c r="D110" s="11" t="s">
        <v>76</v>
      </c>
      <c r="E110" s="11"/>
      <c r="F110" s="12">
        <v>780</v>
      </c>
      <c r="G110" s="12">
        <v>1129.28</v>
      </c>
      <c r="H110" s="12">
        <v>6943.83</v>
      </c>
      <c r="I110" s="12">
        <v>1942.06</v>
      </c>
      <c r="J110" s="12"/>
      <c r="K110" s="12"/>
      <c r="L110" s="12"/>
      <c r="M110" s="12"/>
      <c r="N110" s="12"/>
      <c r="O110" s="12"/>
      <c r="P110" s="12"/>
      <c r="Q110" s="12"/>
      <c r="R110" s="12">
        <f t="shared" si="25"/>
        <v>10795.17</v>
      </c>
      <c r="S110" s="13"/>
      <c r="T110" s="12"/>
    </row>
    <row r="111" spans="1:20" x14ac:dyDescent="0.3">
      <c r="A111" s="11"/>
      <c r="B111" s="11"/>
      <c r="C111" s="11"/>
      <c r="D111" s="11" t="s">
        <v>92</v>
      </c>
      <c r="E111" s="11"/>
      <c r="F111" s="12"/>
      <c r="G111" s="12"/>
      <c r="H111" s="12"/>
      <c r="I111" s="12">
        <v>89</v>
      </c>
      <c r="J111" s="12"/>
      <c r="K111" s="12"/>
      <c r="L111" s="12"/>
      <c r="M111" s="12"/>
      <c r="N111" s="12"/>
      <c r="O111" s="12"/>
      <c r="P111" s="12"/>
      <c r="Q111" s="12"/>
      <c r="R111" s="12">
        <f t="shared" si="25"/>
        <v>89</v>
      </c>
      <c r="S111" s="13"/>
      <c r="T111" s="12"/>
    </row>
    <row r="112" spans="1:20" x14ac:dyDescent="0.3">
      <c r="A112" s="11"/>
      <c r="B112" s="11"/>
      <c r="C112" s="11" t="s">
        <v>77</v>
      </c>
      <c r="D112" s="11"/>
      <c r="E112" s="11"/>
      <c r="F112" s="14">
        <f>ROUND(SUM(F96:F104)+SUM(F108:F111),5)</f>
        <v>54021.23</v>
      </c>
      <c r="G112" s="14">
        <f t="shared" ref="G112:Q112" si="27">ROUND(SUM(G96:G104)+SUM(G108:G111),5)</f>
        <v>48757.67</v>
      </c>
      <c r="H112" s="14">
        <f t="shared" ref="H112" si="28">ROUND(SUM(H96:H104)+SUM(H108:H111),5)</f>
        <v>75812.600000000006</v>
      </c>
      <c r="I112" s="14">
        <f t="shared" si="27"/>
        <v>52089.27</v>
      </c>
      <c r="J112" s="14">
        <f t="shared" si="27"/>
        <v>0</v>
      </c>
      <c r="K112" s="14">
        <f t="shared" si="27"/>
        <v>0</v>
      </c>
      <c r="L112" s="14">
        <f t="shared" si="27"/>
        <v>0</v>
      </c>
      <c r="M112" s="14">
        <f t="shared" si="27"/>
        <v>0</v>
      </c>
      <c r="N112" s="14">
        <f t="shared" si="27"/>
        <v>0</v>
      </c>
      <c r="O112" s="14">
        <f t="shared" si="27"/>
        <v>0</v>
      </c>
      <c r="P112" s="14">
        <f t="shared" si="27"/>
        <v>0</v>
      </c>
      <c r="Q112" s="14">
        <f t="shared" si="27"/>
        <v>0</v>
      </c>
      <c r="R112" s="14">
        <f>ROUND(SUM(R97:R104)+SUM(R108:R111),5)</f>
        <v>230680.77</v>
      </c>
      <c r="S112" s="13">
        <f>SUM(R112/T112)</f>
        <v>0.39773363962928343</v>
      </c>
      <c r="T112" s="14">
        <f>ROUND(SUM(T96:T104)+SUM(T108:T110),5)</f>
        <v>579988.07999999996</v>
      </c>
    </row>
    <row r="113" spans="1:20" x14ac:dyDescent="0.3">
      <c r="A113" s="11"/>
      <c r="B113" s="11" t="s">
        <v>78</v>
      </c>
      <c r="C113" s="11"/>
      <c r="D113" s="11"/>
      <c r="E113" s="11"/>
      <c r="F113" s="14">
        <f t="shared" ref="F113:R113" si="29">ROUND(F54+F62+F67+F95+SUM(F112:F112),5)</f>
        <v>99005.4</v>
      </c>
      <c r="G113" s="14">
        <f t="shared" si="29"/>
        <v>122635.99</v>
      </c>
      <c r="H113" s="14">
        <f t="shared" si="29"/>
        <v>91505.71</v>
      </c>
      <c r="I113" s="14">
        <f t="shared" si="29"/>
        <v>60483.62</v>
      </c>
      <c r="J113" s="14">
        <f t="shared" si="29"/>
        <v>0</v>
      </c>
      <c r="K113" s="14">
        <f t="shared" si="29"/>
        <v>0</v>
      </c>
      <c r="L113" s="14">
        <f t="shared" si="29"/>
        <v>0</v>
      </c>
      <c r="M113" s="14">
        <f t="shared" si="29"/>
        <v>0</v>
      </c>
      <c r="N113" s="14">
        <f t="shared" si="29"/>
        <v>0</v>
      </c>
      <c r="O113" s="14">
        <f t="shared" si="29"/>
        <v>0</v>
      </c>
      <c r="P113" s="14">
        <f t="shared" si="29"/>
        <v>0</v>
      </c>
      <c r="Q113" s="14">
        <f t="shared" si="29"/>
        <v>0</v>
      </c>
      <c r="R113" s="14">
        <f t="shared" si="29"/>
        <v>373630.71999999997</v>
      </c>
      <c r="S113" s="13">
        <f>SUM(R113/T113)</f>
        <v>0.55214918813846969</v>
      </c>
      <c r="T113" s="14">
        <f>ROUND(T43+T54+T67+T95+SUM(T112:T112),5)</f>
        <v>676684.36</v>
      </c>
    </row>
    <row r="114" spans="1:20" ht="16.2" thickBot="1" x14ac:dyDescent="0.35">
      <c r="A114" s="11" t="s">
        <v>108</v>
      </c>
      <c r="B114" s="11"/>
      <c r="C114" s="11"/>
      <c r="D114" s="11"/>
      <c r="E114" s="11"/>
      <c r="F114" s="17">
        <f t="shared" ref="F114:Q114" si="30">ROUND(F2+F42-F113,5)</f>
        <v>-69797.210000000006</v>
      </c>
      <c r="G114" s="14">
        <f t="shared" si="30"/>
        <v>-36611.910000000003</v>
      </c>
      <c r="H114" s="17">
        <f t="shared" si="30"/>
        <v>-21682.38</v>
      </c>
      <c r="I114" s="17">
        <f>ROUND(I42-I113,5)</f>
        <v>-2892.38</v>
      </c>
      <c r="J114" s="17">
        <f t="shared" si="30"/>
        <v>0</v>
      </c>
      <c r="K114" s="17">
        <f t="shared" si="30"/>
        <v>0</v>
      </c>
      <c r="L114" s="17">
        <f t="shared" si="30"/>
        <v>0</v>
      </c>
      <c r="M114" s="17">
        <f t="shared" si="30"/>
        <v>0</v>
      </c>
      <c r="N114" s="17">
        <f t="shared" si="30"/>
        <v>0</v>
      </c>
      <c r="O114" s="17">
        <f t="shared" si="30"/>
        <v>0</v>
      </c>
      <c r="P114" s="17">
        <f t="shared" si="30"/>
        <v>0</v>
      </c>
      <c r="Q114" s="17">
        <f t="shared" si="30"/>
        <v>0</v>
      </c>
      <c r="R114" s="17">
        <f>ROUND(R42-R113,5)</f>
        <v>-157445</v>
      </c>
      <c r="S114" s="13"/>
      <c r="T114" s="12">
        <f>ROUND(T2+T42-T113,5)</f>
        <v>26738.68</v>
      </c>
    </row>
    <row r="115" spans="1:20" s="4" customFormat="1" ht="16.2" thickTop="1" x14ac:dyDescent="0.3">
      <c r="A115" s="18"/>
      <c r="B115" s="18"/>
      <c r="C115" s="18"/>
      <c r="D115" s="18"/>
      <c r="E115" s="24" t="s">
        <v>158</v>
      </c>
      <c r="G115" s="4">
        <v>46343.75</v>
      </c>
      <c r="R115" s="4">
        <v>46343.75</v>
      </c>
      <c r="S115" s="3"/>
    </row>
    <row r="116" spans="1:20" s="4" customFormat="1" ht="16.2" thickBot="1" x14ac:dyDescent="0.35">
      <c r="A116" s="18"/>
      <c r="B116" s="18"/>
      <c r="C116" s="18"/>
      <c r="D116" s="18"/>
      <c r="E116" s="26" t="s">
        <v>155</v>
      </c>
      <c r="G116" s="25">
        <f>SUM(G114:G115)</f>
        <v>9731.8399999999965</v>
      </c>
      <c r="R116" s="25">
        <f>SUM(R114:R115)</f>
        <v>-111101.25</v>
      </c>
      <c r="S116" s="3"/>
    </row>
    <row r="117" spans="1:20" s="4" customFormat="1" ht="16.2" thickTop="1" x14ac:dyDescent="0.3">
      <c r="A117" s="18"/>
      <c r="B117" s="18"/>
      <c r="C117" s="18"/>
      <c r="D117" s="18"/>
      <c r="E117" s="18"/>
      <c r="S117" s="3"/>
    </row>
    <row r="118" spans="1:20" s="4" customFormat="1" x14ac:dyDescent="0.3">
      <c r="A118" s="18"/>
      <c r="B118" s="18"/>
      <c r="C118" s="18"/>
      <c r="D118" s="18"/>
      <c r="E118" s="19" t="s">
        <v>107</v>
      </c>
      <c r="F118" s="20"/>
      <c r="G118" s="20"/>
      <c r="S118" s="3"/>
    </row>
    <row r="119" spans="1:20" s="4" customFormat="1" x14ac:dyDescent="0.3">
      <c r="A119" s="18"/>
      <c r="B119" s="18"/>
      <c r="C119" s="18"/>
      <c r="D119" s="18"/>
      <c r="E119" s="23" t="s">
        <v>147</v>
      </c>
      <c r="F119" s="20" t="s">
        <v>146</v>
      </c>
      <c r="G119" s="20"/>
      <c r="S119" s="3"/>
    </row>
    <row r="120" spans="1:20" s="4" customFormat="1" x14ac:dyDescent="0.3">
      <c r="A120" s="18"/>
      <c r="B120" s="18"/>
      <c r="C120" s="18"/>
      <c r="D120" s="18"/>
      <c r="E120" s="23" t="s">
        <v>147</v>
      </c>
      <c r="F120" s="20" t="s">
        <v>145</v>
      </c>
      <c r="G120" s="20"/>
      <c r="S120" s="3"/>
    </row>
    <row r="121" spans="1:20" s="4" customFormat="1" x14ac:dyDescent="0.3">
      <c r="A121" s="18"/>
      <c r="B121" s="18"/>
      <c r="C121" s="18"/>
      <c r="D121" s="18"/>
      <c r="E121" s="23" t="s">
        <v>148</v>
      </c>
      <c r="F121" s="20" t="s">
        <v>149</v>
      </c>
      <c r="G121" s="20"/>
      <c r="S121" s="3"/>
    </row>
    <row r="122" spans="1:20" s="4" customFormat="1" x14ac:dyDescent="0.3">
      <c r="A122" s="18"/>
      <c r="B122" s="18"/>
      <c r="C122" s="18"/>
      <c r="D122" s="18"/>
      <c r="E122" s="23" t="s">
        <v>148</v>
      </c>
      <c r="F122" s="20" t="s">
        <v>159</v>
      </c>
      <c r="G122" s="20"/>
      <c r="S122" s="3"/>
    </row>
    <row r="123" spans="1:20" s="4" customFormat="1" x14ac:dyDescent="0.3">
      <c r="A123" s="18"/>
      <c r="B123" s="18"/>
      <c r="C123" s="18"/>
      <c r="D123" s="18"/>
      <c r="E123" s="23" t="s">
        <v>151</v>
      </c>
      <c r="F123" s="20" t="s">
        <v>164</v>
      </c>
      <c r="G123" s="20"/>
      <c r="S123" s="3"/>
    </row>
    <row r="124" spans="1:20" s="4" customFormat="1" x14ac:dyDescent="0.3">
      <c r="A124" s="18"/>
      <c r="B124" s="18"/>
      <c r="C124" s="18"/>
      <c r="D124" s="18"/>
      <c r="E124" s="23" t="s">
        <v>151</v>
      </c>
      <c r="F124" s="20" t="s">
        <v>160</v>
      </c>
      <c r="G124" s="20"/>
      <c r="S124" s="3"/>
    </row>
    <row r="125" spans="1:20" s="4" customFormat="1" x14ac:dyDescent="0.3">
      <c r="A125" s="18"/>
      <c r="B125" s="18"/>
      <c r="C125" s="18"/>
      <c r="D125" s="18"/>
      <c r="E125" s="23" t="s">
        <v>151</v>
      </c>
      <c r="F125" s="20" t="s">
        <v>156</v>
      </c>
      <c r="G125" s="20"/>
      <c r="S125" s="3"/>
    </row>
    <row r="126" spans="1:20" s="4" customFormat="1" x14ac:dyDescent="0.3">
      <c r="A126" s="18"/>
      <c r="B126" s="18"/>
      <c r="C126" s="18"/>
      <c r="D126" s="18"/>
      <c r="E126" s="22" t="s">
        <v>151</v>
      </c>
      <c r="F126" s="20" t="s">
        <v>157</v>
      </c>
      <c r="G126" s="20"/>
      <c r="S126" s="3"/>
    </row>
    <row r="127" spans="1:20" s="4" customFormat="1" x14ac:dyDescent="0.3">
      <c r="A127" s="18"/>
      <c r="B127" s="18"/>
      <c r="C127" s="18"/>
      <c r="D127" s="18"/>
      <c r="E127" s="22" t="s">
        <v>162</v>
      </c>
      <c r="F127" s="20" t="s">
        <v>163</v>
      </c>
      <c r="G127" s="20"/>
      <c r="S127" s="3"/>
    </row>
    <row r="128" spans="1:20" s="4" customFormat="1" x14ac:dyDescent="0.3">
      <c r="A128" s="18"/>
      <c r="B128" s="18"/>
      <c r="C128" s="18"/>
      <c r="D128" s="18"/>
      <c r="E128" s="22" t="s">
        <v>162</v>
      </c>
      <c r="F128" s="20" t="s">
        <v>165</v>
      </c>
      <c r="G128" s="20"/>
      <c r="S128" s="3"/>
    </row>
    <row r="129" spans="1:19" s="4" customFormat="1" x14ac:dyDescent="0.3">
      <c r="A129" s="18"/>
      <c r="B129" s="18"/>
      <c r="C129" s="18"/>
      <c r="D129" s="18"/>
      <c r="E129" s="22"/>
      <c r="F129" s="20"/>
      <c r="G129" s="20"/>
      <c r="S129" s="3"/>
    </row>
  </sheetData>
  <printOptions horizontalCentered="1" gridLines="1"/>
  <pageMargins left="0.25" right="0.25" top="1" bottom="0.5" header="0.3" footer="0.3"/>
  <pageSetup scale="63" fitToHeight="0" orientation="landscape" horizontalDpi="1200" verticalDpi="1200" r:id="rId1"/>
  <headerFooter>
    <oddHeader>&amp;C&amp;"-,Italic"&amp;16Fairbanks Youth Advocates
Monthly Budget Comparison Report</oddHeader>
    <oddFooter>&amp;CPage# &amp;P of &amp;N&amp;R&amp;D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B6D7E-3C64-47F8-B9CD-62EDD75D9408}">
  <sheetPr>
    <pageSetUpPr fitToPage="1"/>
  </sheetPr>
  <dimension ref="A1:T129"/>
  <sheetViews>
    <sheetView zoomScale="170" zoomScaleNormal="170" workbookViewId="0">
      <pane xSplit="5" ySplit="1" topLeftCell="F2" activePane="bottomRight" state="frozen"/>
      <selection activeCell="A2" sqref="A2"/>
      <selection pane="topRight" activeCell="G2" sqref="G2"/>
      <selection pane="bottomLeft" activeCell="A3" sqref="A3"/>
      <selection pane="bottomRight" activeCell="F125" sqref="F125"/>
    </sheetView>
  </sheetViews>
  <sheetFormatPr defaultColWidth="8.8984375" defaultRowHeight="15.6" x14ac:dyDescent="0.3"/>
  <cols>
    <col min="1" max="4" width="3" style="18" customWidth="1"/>
    <col min="5" max="5" width="32.8984375" style="18" bestFit="1" customWidth="1"/>
    <col min="6" max="6" width="11.69921875" style="4" customWidth="1"/>
    <col min="7" max="7" width="12.19921875" style="4" customWidth="1"/>
    <col min="8" max="8" width="11.69921875" style="4" customWidth="1"/>
    <col min="9" max="9" width="12.19921875" style="4" hidden="1" customWidth="1"/>
    <col min="10" max="10" width="11.69921875" style="4" hidden="1" customWidth="1"/>
    <col min="11" max="11" width="11.09765625" style="4" hidden="1" customWidth="1"/>
    <col min="12" max="17" width="11.69921875" style="4" hidden="1" customWidth="1"/>
    <col min="18" max="18" width="13.3984375" style="4" customWidth="1"/>
    <col min="19" max="19" width="9.19921875" style="3" bestFit="1" customWidth="1"/>
    <col min="20" max="20" width="13.59765625" style="4" bestFit="1" customWidth="1"/>
    <col min="21" max="16384" width="8.8984375" style="1"/>
  </cols>
  <sheetData>
    <row r="1" spans="1:20" s="2" customFormat="1" ht="31.2" x14ac:dyDescent="0.3">
      <c r="A1" s="5"/>
      <c r="B1" s="5"/>
      <c r="C1" s="5"/>
      <c r="D1" s="5"/>
      <c r="E1" s="5"/>
      <c r="F1" s="6" t="s">
        <v>144</v>
      </c>
      <c r="G1" s="6" t="s">
        <v>2</v>
      </c>
      <c r="H1" s="7" t="s">
        <v>83</v>
      </c>
      <c r="I1" s="7" t="s">
        <v>91</v>
      </c>
      <c r="J1" s="8" t="s">
        <v>96</v>
      </c>
      <c r="K1" s="8" t="s">
        <v>97</v>
      </c>
      <c r="L1" s="8" t="s">
        <v>103</v>
      </c>
      <c r="M1" s="8" t="s">
        <v>111</v>
      </c>
      <c r="N1" s="8" t="s">
        <v>112</v>
      </c>
      <c r="O1" s="8" t="s">
        <v>119</v>
      </c>
      <c r="P1" s="8" t="s">
        <v>129</v>
      </c>
      <c r="Q1" s="8" t="s">
        <v>138</v>
      </c>
      <c r="R1" s="6" t="s">
        <v>79</v>
      </c>
      <c r="S1" s="9" t="s">
        <v>1</v>
      </c>
      <c r="T1" s="10" t="s">
        <v>3</v>
      </c>
    </row>
    <row r="2" spans="1:20" x14ac:dyDescent="0.3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3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3">
      <c r="A4" s="11"/>
      <c r="B4" s="11"/>
      <c r="C4" s="11" t="s">
        <v>6</v>
      </c>
      <c r="D4" s="11"/>
      <c r="E4" s="11"/>
      <c r="F4" s="12">
        <v>13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2"/>
    </row>
    <row r="5" spans="1:20" x14ac:dyDescent="0.3">
      <c r="A5" s="11"/>
      <c r="B5" s="11"/>
      <c r="C5" s="11"/>
      <c r="D5" s="11" t="s">
        <v>7</v>
      </c>
      <c r="E5" s="11"/>
      <c r="F5" s="12">
        <v>3553.86</v>
      </c>
      <c r="G5" s="12">
        <v>7663.34</v>
      </c>
      <c r="H5" s="12">
        <v>100</v>
      </c>
      <c r="I5" s="12"/>
      <c r="J5" s="12"/>
      <c r="K5" s="12"/>
      <c r="L5" s="12"/>
      <c r="M5" s="12"/>
      <c r="N5" s="12"/>
      <c r="O5" s="12"/>
      <c r="P5" s="12"/>
      <c r="Q5" s="12"/>
      <c r="R5" s="12">
        <f>SUM(F5:Q5)</f>
        <v>11317.2</v>
      </c>
      <c r="S5" s="13"/>
      <c r="T5" s="12"/>
    </row>
    <row r="6" spans="1:20" x14ac:dyDescent="0.3">
      <c r="A6" s="11"/>
      <c r="B6" s="11"/>
      <c r="C6" s="11"/>
      <c r="D6" s="11" t="s">
        <v>8</v>
      </c>
      <c r="E6" s="11"/>
      <c r="F6" s="12">
        <v>2611.52</v>
      </c>
      <c r="G6" s="12">
        <v>2188.0100000000002</v>
      </c>
      <c r="H6" s="12">
        <v>3541.81</v>
      </c>
      <c r="I6" s="12"/>
      <c r="J6" s="12"/>
      <c r="K6" s="12"/>
      <c r="L6" s="12"/>
      <c r="M6" s="12"/>
      <c r="N6" s="12"/>
      <c r="O6" s="12"/>
      <c r="P6" s="12"/>
      <c r="Q6" s="12"/>
      <c r="R6" s="12">
        <f t="shared" ref="R6:R8" si="0">SUM(F6:Q6)</f>
        <v>8341.34</v>
      </c>
      <c r="S6" s="13"/>
      <c r="T6" s="12"/>
    </row>
    <row r="7" spans="1:20" x14ac:dyDescent="0.3">
      <c r="A7" s="11"/>
      <c r="B7" s="11"/>
      <c r="C7" s="11"/>
      <c r="D7" s="11" t="s">
        <v>98</v>
      </c>
      <c r="E7" s="11"/>
      <c r="F7" s="12">
        <v>500</v>
      </c>
      <c r="G7" s="12">
        <v>767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f t="shared" si="0"/>
        <v>1267</v>
      </c>
      <c r="S7" s="13"/>
      <c r="T7" s="12"/>
    </row>
    <row r="8" spans="1:20" x14ac:dyDescent="0.3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 t="shared" si="0"/>
        <v>0</v>
      </c>
      <c r="S8" s="13"/>
      <c r="T8" s="12"/>
    </row>
    <row r="9" spans="1:20" x14ac:dyDescent="0.3">
      <c r="A9" s="11"/>
      <c r="B9" s="11"/>
      <c r="C9" s="11" t="s">
        <v>9</v>
      </c>
      <c r="D9" s="11"/>
      <c r="E9" s="11"/>
      <c r="F9" s="14">
        <f>SUM(F4:F8)</f>
        <v>6678.38</v>
      </c>
      <c r="G9" s="14">
        <f t="shared" ref="G9:R9" si="1">SUM(G4:G8)</f>
        <v>10618.35</v>
      </c>
      <c r="H9" s="14">
        <f t="shared" si="1"/>
        <v>3641.81</v>
      </c>
      <c r="I9" s="14">
        <f t="shared" si="1"/>
        <v>0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4">
        <f t="shared" si="1"/>
        <v>0</v>
      </c>
      <c r="P9" s="14">
        <f t="shared" si="1"/>
        <v>0</v>
      </c>
      <c r="Q9" s="14">
        <f t="shared" si="1"/>
        <v>0</v>
      </c>
      <c r="R9" s="14">
        <f t="shared" si="1"/>
        <v>20925.54</v>
      </c>
      <c r="S9" s="13">
        <f>SUM(R9/T9)</f>
        <v>8.3702159999999998E-2</v>
      </c>
      <c r="T9" s="12">
        <v>250000</v>
      </c>
    </row>
    <row r="10" spans="1:20" x14ac:dyDescent="0.3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3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3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>
        <f t="shared" ref="R12:R18" si="2">SUM(F12:Q12)</f>
        <v>0</v>
      </c>
      <c r="S12" s="13">
        <f>SUM(R12/T12)</f>
        <v>0</v>
      </c>
      <c r="T12" s="12">
        <v>5000</v>
      </c>
    </row>
    <row r="13" spans="1:20" x14ac:dyDescent="0.3">
      <c r="A13" s="11"/>
      <c r="B13" s="11"/>
      <c r="C13" s="11"/>
      <c r="D13" s="1"/>
      <c r="E13" s="11" t="s">
        <v>11</v>
      </c>
      <c r="F13" s="12">
        <v>14627.25</v>
      </c>
      <c r="G13" s="12">
        <v>15793</v>
      </c>
      <c r="H13" s="12">
        <v>15793</v>
      </c>
      <c r="I13" s="12"/>
      <c r="J13" s="12"/>
      <c r="K13" s="12"/>
      <c r="L13" s="12"/>
      <c r="M13" s="12"/>
      <c r="N13" s="12"/>
      <c r="O13" s="12"/>
      <c r="P13" s="12"/>
      <c r="Q13" s="12"/>
      <c r="R13" s="12">
        <f t="shared" si="2"/>
        <v>46213.25</v>
      </c>
      <c r="S13" s="13">
        <f>SUM(R13/T13)</f>
        <v>0.24385137773462648</v>
      </c>
      <c r="T13" s="12">
        <v>189514</v>
      </c>
    </row>
    <row r="14" spans="1:20" x14ac:dyDescent="0.3">
      <c r="A14" s="11"/>
      <c r="B14" s="11"/>
      <c r="C14" s="11"/>
      <c r="D14" s="1"/>
      <c r="E14" s="11" t="s">
        <v>12</v>
      </c>
      <c r="F14" s="12"/>
      <c r="G14" s="12">
        <v>46084.43</v>
      </c>
      <c r="H14" s="12">
        <v>3956</v>
      </c>
      <c r="I14" s="12"/>
      <c r="J14" s="12"/>
      <c r="K14" s="12"/>
      <c r="L14" s="12"/>
      <c r="M14" s="12"/>
      <c r="N14" s="12"/>
      <c r="O14" s="12"/>
      <c r="P14" s="12"/>
      <c r="Q14" s="12"/>
      <c r="R14" s="12">
        <f t="shared" si="2"/>
        <v>50040.43</v>
      </c>
      <c r="S14" s="13">
        <f>SUM(R14/T14)</f>
        <v>0.80829007091052996</v>
      </c>
      <c r="T14" s="12">
        <v>61909</v>
      </c>
    </row>
    <row r="15" spans="1:20" x14ac:dyDescent="0.3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2"/>
        <v>0</v>
      </c>
      <c r="S15" s="13"/>
      <c r="T15" s="12"/>
    </row>
    <row r="16" spans="1:20" x14ac:dyDescent="0.3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2"/>
        <v>0</v>
      </c>
      <c r="S16" s="13"/>
      <c r="T16" s="12"/>
    </row>
    <row r="17" spans="1:20" x14ac:dyDescent="0.3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2"/>
        <v>0</v>
      </c>
      <c r="S17" s="13"/>
      <c r="T17" s="12"/>
    </row>
    <row r="18" spans="1:20" x14ac:dyDescent="0.3">
      <c r="A18" s="11"/>
      <c r="B18" s="11"/>
      <c r="C18" s="11"/>
      <c r="D18" s="11"/>
      <c r="E18" s="11" t="s">
        <v>90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f t="shared" si="2"/>
        <v>0</v>
      </c>
      <c r="S18" s="13"/>
      <c r="T18" s="12"/>
    </row>
    <row r="19" spans="1:20" x14ac:dyDescent="0.3">
      <c r="A19" s="11"/>
      <c r="B19" s="11"/>
      <c r="C19" s="11" t="s">
        <v>13</v>
      </c>
      <c r="D19" s="11"/>
      <c r="E19" s="11"/>
      <c r="F19" s="14">
        <f>ROUND(SUM(F10:F18),5)</f>
        <v>14627.25</v>
      </c>
      <c r="G19" s="14">
        <f t="shared" ref="G19:R19" si="3">ROUND(SUM(G10:G18),5)</f>
        <v>61877.43</v>
      </c>
      <c r="H19" s="14">
        <f t="shared" si="3"/>
        <v>19749</v>
      </c>
      <c r="I19" s="14">
        <f t="shared" si="3"/>
        <v>0</v>
      </c>
      <c r="J19" s="14">
        <f t="shared" si="3"/>
        <v>0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14">
        <f t="shared" si="3"/>
        <v>0</v>
      </c>
      <c r="O19" s="14">
        <f t="shared" si="3"/>
        <v>0</v>
      </c>
      <c r="P19" s="14">
        <f t="shared" si="3"/>
        <v>0</v>
      </c>
      <c r="Q19" s="14">
        <f t="shared" si="3"/>
        <v>0</v>
      </c>
      <c r="R19" s="14">
        <f t="shared" si="3"/>
        <v>96253.68</v>
      </c>
      <c r="S19" s="13">
        <f>SUM(R19/T19)</f>
        <v>0.375370696076405</v>
      </c>
      <c r="T19" s="14">
        <f>ROUND(SUM(T10:T14),5)</f>
        <v>256423</v>
      </c>
    </row>
    <row r="20" spans="1:20" x14ac:dyDescent="0.3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3">
      <c r="A21" s="11"/>
      <c r="B21" s="11"/>
      <c r="C21" s="11"/>
      <c r="D21" s="11" t="s">
        <v>15</v>
      </c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  <c r="T21" s="12"/>
    </row>
    <row r="22" spans="1:20" x14ac:dyDescent="0.3">
      <c r="A22" s="11"/>
      <c r="B22" s="11"/>
      <c r="C22" s="11" t="s">
        <v>16</v>
      </c>
      <c r="D22" s="11"/>
      <c r="E22" s="11"/>
      <c r="F22" s="14">
        <f>ROUND(SUM(F20:F21),5)</f>
        <v>0</v>
      </c>
      <c r="G22" s="14">
        <f t="shared" ref="G22:R22" si="4">ROUND(SUM(G20:G21),5)</f>
        <v>0</v>
      </c>
      <c r="H22" s="14">
        <f t="shared" si="4"/>
        <v>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 t="shared" si="4"/>
        <v>0</v>
      </c>
      <c r="S22" s="13"/>
      <c r="T22" s="14">
        <f>ROUND(SUM(T20:T21),5)</f>
        <v>0</v>
      </c>
    </row>
    <row r="23" spans="1:20" x14ac:dyDescent="0.3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3">
      <c r="A24" s="11"/>
      <c r="B24" s="11"/>
      <c r="C24" s="11"/>
      <c r="D24" s="11" t="s">
        <v>18</v>
      </c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f t="shared" ref="R24:R25" si="5">SUM(F24:Q24)</f>
        <v>0</v>
      </c>
      <c r="S24" s="13"/>
      <c r="T24" s="12"/>
    </row>
    <row r="25" spans="1:20" x14ac:dyDescent="0.3">
      <c r="A25" s="11"/>
      <c r="B25" s="11"/>
      <c r="C25" s="11"/>
      <c r="D25" s="11" t="s">
        <v>19</v>
      </c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f t="shared" si="5"/>
        <v>0</v>
      </c>
      <c r="S25" s="13"/>
      <c r="T25" s="12">
        <v>5000.04</v>
      </c>
    </row>
    <row r="26" spans="1:20" x14ac:dyDescent="0.3">
      <c r="A26" s="11"/>
      <c r="B26" s="11"/>
      <c r="C26" s="11" t="s">
        <v>20</v>
      </c>
      <c r="D26" s="11"/>
      <c r="E26" s="11"/>
      <c r="F26" s="14">
        <f>ROUND(SUM(F23:F25),5)</f>
        <v>0</v>
      </c>
      <c r="G26" s="14">
        <f t="shared" ref="G26:R26" si="6">ROUND(SUM(G23:G25),5)</f>
        <v>0</v>
      </c>
      <c r="H26" s="14">
        <f t="shared" si="6"/>
        <v>0</v>
      </c>
      <c r="I26" s="14">
        <f t="shared" si="6"/>
        <v>0</v>
      </c>
      <c r="J26" s="14">
        <f t="shared" si="6"/>
        <v>0</v>
      </c>
      <c r="K26" s="14">
        <f t="shared" si="6"/>
        <v>0</v>
      </c>
      <c r="L26" s="14">
        <f t="shared" si="6"/>
        <v>0</v>
      </c>
      <c r="M26" s="14">
        <f t="shared" si="6"/>
        <v>0</v>
      </c>
      <c r="N26" s="14">
        <f t="shared" si="6"/>
        <v>0</v>
      </c>
      <c r="O26" s="14">
        <f t="shared" si="6"/>
        <v>0</v>
      </c>
      <c r="P26" s="14">
        <f t="shared" si="6"/>
        <v>0</v>
      </c>
      <c r="Q26" s="14">
        <f t="shared" si="6"/>
        <v>0</v>
      </c>
      <c r="R26" s="14">
        <f t="shared" si="6"/>
        <v>0</v>
      </c>
      <c r="S26" s="13">
        <f>SUM(R26/T26)</f>
        <v>0</v>
      </c>
      <c r="T26" s="14">
        <f>ROUND(SUM(T23:T25),5)</f>
        <v>5000.04</v>
      </c>
    </row>
    <row r="27" spans="1:20" x14ac:dyDescent="0.3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3">
      <c r="A28" s="11"/>
      <c r="B28" s="11"/>
      <c r="C28" s="11"/>
      <c r="D28" s="11" t="s">
        <v>95</v>
      </c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>
        <f t="shared" ref="R28:R35" si="7">SUM(F28:Q28)</f>
        <v>0</v>
      </c>
      <c r="S28" s="13"/>
      <c r="T28" s="12"/>
    </row>
    <row r="29" spans="1:20" x14ac:dyDescent="0.3">
      <c r="A29" s="11"/>
      <c r="B29" s="11"/>
      <c r="C29" s="11"/>
      <c r="D29" s="11" t="s">
        <v>22</v>
      </c>
      <c r="E29" s="11"/>
      <c r="F29" s="12">
        <v>4.68</v>
      </c>
      <c r="G29" s="12">
        <v>1.93</v>
      </c>
      <c r="H29" s="12">
        <v>52.92</v>
      </c>
      <c r="I29" s="12"/>
      <c r="J29" s="12"/>
      <c r="K29" s="12"/>
      <c r="L29" s="12"/>
      <c r="M29" s="12"/>
      <c r="N29" s="12"/>
      <c r="O29" s="12"/>
      <c r="P29" s="12"/>
      <c r="Q29" s="12"/>
      <c r="R29" s="12">
        <f t="shared" si="7"/>
        <v>59.53</v>
      </c>
      <c r="S29" s="13"/>
      <c r="T29" s="12"/>
    </row>
    <row r="30" spans="1:20" x14ac:dyDescent="0.3">
      <c r="A30" s="11"/>
      <c r="B30" s="11"/>
      <c r="C30" s="11"/>
      <c r="D30" s="11" t="s">
        <v>124</v>
      </c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>
        <f t="shared" si="7"/>
        <v>0</v>
      </c>
      <c r="S30" s="13"/>
      <c r="T30" s="12"/>
    </row>
    <row r="31" spans="1:20" x14ac:dyDescent="0.3">
      <c r="A31" s="11"/>
      <c r="B31" s="11"/>
      <c r="C31" s="11"/>
      <c r="D31" s="11" t="s">
        <v>85</v>
      </c>
      <c r="E31" s="11"/>
      <c r="F31" s="12">
        <v>85.28</v>
      </c>
      <c r="G31" s="12"/>
      <c r="H31" s="12">
        <v>2161.31</v>
      </c>
      <c r="I31" s="12"/>
      <c r="J31" s="12"/>
      <c r="K31" s="12"/>
      <c r="L31" s="12"/>
      <c r="M31" s="12"/>
      <c r="N31" s="12"/>
      <c r="O31" s="12"/>
      <c r="P31" s="12"/>
      <c r="Q31" s="12"/>
      <c r="R31" s="12">
        <f t="shared" si="7"/>
        <v>2246.59</v>
      </c>
      <c r="S31" s="13"/>
      <c r="T31" s="12"/>
    </row>
    <row r="32" spans="1:20" x14ac:dyDescent="0.3">
      <c r="A32" s="11"/>
      <c r="B32" s="11"/>
      <c r="C32" s="11"/>
      <c r="D32" s="11" t="s">
        <v>23</v>
      </c>
      <c r="E32" s="11"/>
      <c r="F32" s="12">
        <v>1944</v>
      </c>
      <c r="G32" s="12">
        <v>2656.8</v>
      </c>
      <c r="H32" s="12">
        <v>1004.4</v>
      </c>
      <c r="I32" s="12"/>
      <c r="J32" s="12"/>
      <c r="K32" s="12"/>
      <c r="L32" s="12"/>
      <c r="M32" s="12"/>
      <c r="N32" s="12"/>
      <c r="O32" s="12"/>
      <c r="P32" s="12"/>
      <c r="Q32" s="12"/>
      <c r="R32" s="12">
        <f t="shared" si="7"/>
        <v>5605.2</v>
      </c>
      <c r="S32" s="13"/>
      <c r="T32" s="12"/>
    </row>
    <row r="33" spans="1:20" x14ac:dyDescent="0.3">
      <c r="A33" s="11"/>
      <c r="B33" s="11"/>
      <c r="C33" s="11"/>
      <c r="D33" s="11" t="s">
        <v>93</v>
      </c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>
        <f t="shared" si="7"/>
        <v>0</v>
      </c>
      <c r="S33" s="13"/>
      <c r="T33" s="12"/>
    </row>
    <row r="34" spans="1:20" x14ac:dyDescent="0.3">
      <c r="A34" s="11"/>
      <c r="B34" s="11"/>
      <c r="C34" s="11"/>
      <c r="D34" s="11" t="s">
        <v>125</v>
      </c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>
        <f t="shared" si="7"/>
        <v>0</v>
      </c>
      <c r="S34" s="13"/>
      <c r="T34" s="12"/>
    </row>
    <row r="35" spans="1:20" x14ac:dyDescent="0.3">
      <c r="A35" s="11"/>
      <c r="B35" s="11"/>
      <c r="C35" s="11"/>
      <c r="D35" s="11" t="s">
        <v>24</v>
      </c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>
        <f t="shared" si="7"/>
        <v>0</v>
      </c>
      <c r="S35" s="13"/>
      <c r="T35" s="12"/>
    </row>
    <row r="36" spans="1:20" x14ac:dyDescent="0.3">
      <c r="A36" s="11"/>
      <c r="B36" s="11"/>
      <c r="C36" s="11" t="s">
        <v>25</v>
      </c>
      <c r="D36" s="11"/>
      <c r="E36" s="11"/>
      <c r="F36" s="14">
        <f>ROUND(SUM(F27:F35),5)</f>
        <v>2033.96</v>
      </c>
      <c r="G36" s="14">
        <f t="shared" ref="G36:R36" si="8">ROUND(SUM(G27:G35),5)</f>
        <v>2658.73</v>
      </c>
      <c r="H36" s="14">
        <f t="shared" si="8"/>
        <v>3218.63</v>
      </c>
      <c r="I36" s="14">
        <f t="shared" si="8"/>
        <v>0</v>
      </c>
      <c r="J36" s="14">
        <f t="shared" si="8"/>
        <v>0</v>
      </c>
      <c r="K36" s="14">
        <f t="shared" si="8"/>
        <v>0</v>
      </c>
      <c r="L36" s="14">
        <f t="shared" si="8"/>
        <v>0</v>
      </c>
      <c r="M36" s="14">
        <f t="shared" si="8"/>
        <v>0</v>
      </c>
      <c r="N36" s="14">
        <f t="shared" si="8"/>
        <v>0</v>
      </c>
      <c r="O36" s="14">
        <f t="shared" si="8"/>
        <v>0</v>
      </c>
      <c r="P36" s="14">
        <f t="shared" si="8"/>
        <v>0</v>
      </c>
      <c r="Q36" s="14">
        <f t="shared" si="8"/>
        <v>0</v>
      </c>
      <c r="R36" s="14">
        <f t="shared" si="8"/>
        <v>7911.32</v>
      </c>
      <c r="S36" s="13"/>
      <c r="T36" s="12"/>
    </row>
    <row r="37" spans="1:20" x14ac:dyDescent="0.3">
      <c r="A37" s="11"/>
      <c r="B37" s="11"/>
      <c r="C37" s="11" t="s">
        <v>26</v>
      </c>
      <c r="D37" s="11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  <c r="T37" s="12">
        <v>192000</v>
      </c>
    </row>
    <row r="38" spans="1:20" x14ac:dyDescent="0.3">
      <c r="A38" s="11"/>
      <c r="B38" s="11"/>
      <c r="C38" s="11"/>
      <c r="D38" s="11" t="s">
        <v>27</v>
      </c>
      <c r="E38" s="11"/>
      <c r="F38" s="12">
        <v>756.71</v>
      </c>
      <c r="G38" s="12">
        <v>1313.06</v>
      </c>
      <c r="H38" s="12">
        <v>462.78</v>
      </c>
      <c r="I38" s="12"/>
      <c r="J38" s="12"/>
      <c r="K38" s="12"/>
      <c r="L38" s="12"/>
      <c r="M38" s="12"/>
      <c r="N38" s="12"/>
      <c r="O38" s="12"/>
      <c r="P38" s="12"/>
      <c r="Q38" s="12"/>
      <c r="R38" s="12">
        <f t="shared" ref="R38:R39" si="9">SUM(F38:Q38)</f>
        <v>2532.5500000000002</v>
      </c>
      <c r="S38" s="13"/>
      <c r="T38" s="12"/>
    </row>
    <row r="39" spans="1:20" x14ac:dyDescent="0.3">
      <c r="A39" s="11"/>
      <c r="B39" s="11"/>
      <c r="C39" s="11"/>
      <c r="D39" s="11" t="s">
        <v>28</v>
      </c>
      <c r="E39" s="11"/>
      <c r="F39" s="12">
        <v>5111.8900000000003</v>
      </c>
      <c r="G39" s="12">
        <v>2101.34</v>
      </c>
      <c r="H39" s="12">
        <v>5278.78</v>
      </c>
      <c r="I39" s="12"/>
      <c r="J39" s="12"/>
      <c r="K39" s="12"/>
      <c r="L39" s="12"/>
      <c r="M39" s="12"/>
      <c r="N39" s="12"/>
      <c r="O39" s="12"/>
      <c r="P39" s="12"/>
      <c r="Q39" s="12"/>
      <c r="R39" s="12">
        <f t="shared" si="9"/>
        <v>12492.01</v>
      </c>
      <c r="S39" s="13"/>
      <c r="T39" s="12"/>
    </row>
    <row r="40" spans="1:20" x14ac:dyDescent="0.3">
      <c r="A40" s="11"/>
      <c r="B40" s="11"/>
      <c r="C40" s="11"/>
      <c r="D40" s="11" t="s">
        <v>150</v>
      </c>
      <c r="E40" s="11"/>
      <c r="F40" s="12"/>
      <c r="G40" s="12"/>
      <c r="H40" s="12">
        <v>50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3"/>
      <c r="T40" s="12"/>
    </row>
    <row r="41" spans="1:20" x14ac:dyDescent="0.3">
      <c r="A41" s="11"/>
      <c r="B41" s="11"/>
      <c r="C41" s="11" t="s">
        <v>30</v>
      </c>
      <c r="D41" s="11"/>
      <c r="E41" s="11"/>
      <c r="F41" s="15">
        <f>ROUND(SUM(F37:F39),5)</f>
        <v>5868.6</v>
      </c>
      <c r="G41" s="15">
        <f t="shared" ref="G41:Q41" si="10">ROUND(SUM(G37:G39),5)</f>
        <v>3414.4</v>
      </c>
      <c r="H41" s="15">
        <f>ROUND(SUM(H37:Q40),5)</f>
        <v>5791.56</v>
      </c>
      <c r="I41" s="15">
        <f t="shared" si="10"/>
        <v>0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10"/>
        <v>0</v>
      </c>
      <c r="O41" s="15">
        <f t="shared" si="10"/>
        <v>0</v>
      </c>
      <c r="P41" s="15">
        <f t="shared" si="10"/>
        <v>0</v>
      </c>
      <c r="Q41" s="15">
        <f t="shared" si="10"/>
        <v>0</v>
      </c>
      <c r="R41" s="14">
        <f>ROUND(SUM(R38:R40),5)</f>
        <v>15024.56</v>
      </c>
      <c r="S41" s="13">
        <f>SUM(R41/T41)</f>
        <v>7.8252916666666658E-2</v>
      </c>
      <c r="T41" s="14">
        <f>ROUND(SUM(T37:T39),5)</f>
        <v>192000</v>
      </c>
    </row>
    <row r="42" spans="1:20" x14ac:dyDescent="0.3">
      <c r="A42" s="11"/>
      <c r="B42" s="11" t="s">
        <v>31</v>
      </c>
      <c r="C42" s="11"/>
      <c r="D42" s="11"/>
      <c r="E42" s="11"/>
      <c r="F42" s="14">
        <f>ROUND(F9+F19+F22+F26+F36+F41,5)</f>
        <v>29208.19</v>
      </c>
      <c r="G42" s="14">
        <f t="shared" ref="G42:R42" si="11">ROUND(G9+G19+G22+G26+G36+G41,5)</f>
        <v>78568.91</v>
      </c>
      <c r="H42" s="14">
        <f t="shared" si="11"/>
        <v>32401</v>
      </c>
      <c r="I42" s="14">
        <f t="shared" si="11"/>
        <v>0</v>
      </c>
      <c r="J42" s="14">
        <f t="shared" si="11"/>
        <v>0</v>
      </c>
      <c r="K42" s="14">
        <f t="shared" si="11"/>
        <v>0</v>
      </c>
      <c r="L42" s="14">
        <f t="shared" si="11"/>
        <v>0</v>
      </c>
      <c r="M42" s="14">
        <f t="shared" si="11"/>
        <v>0</v>
      </c>
      <c r="N42" s="14">
        <f t="shared" si="11"/>
        <v>0</v>
      </c>
      <c r="O42" s="14">
        <f t="shared" si="11"/>
        <v>0</v>
      </c>
      <c r="P42" s="14">
        <f t="shared" si="11"/>
        <v>0</v>
      </c>
      <c r="Q42" s="14">
        <f t="shared" si="11"/>
        <v>0</v>
      </c>
      <c r="R42" s="14">
        <f t="shared" si="11"/>
        <v>140115.1</v>
      </c>
      <c r="S42" s="13">
        <f>SUM(R42/T42)</f>
        <v>0.19919037624926247</v>
      </c>
      <c r="T42" s="14">
        <f>ROUND(T3+T9+T19+T22+T26+T36+T41,5)</f>
        <v>703423.04</v>
      </c>
    </row>
    <row r="43" spans="1:20" x14ac:dyDescent="0.3">
      <c r="A43" s="11"/>
      <c r="B43" s="11" t="s">
        <v>32</v>
      </c>
      <c r="C43" s="11"/>
      <c r="D43" s="11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T43" s="12"/>
    </row>
    <row r="44" spans="1:20" x14ac:dyDescent="0.3">
      <c r="A44" s="11"/>
      <c r="B44" s="11"/>
      <c r="C44" s="11" t="s">
        <v>33</v>
      </c>
      <c r="D44" s="11"/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3"/>
      <c r="T44" s="12"/>
    </row>
    <row r="45" spans="1:20" x14ac:dyDescent="0.3">
      <c r="A45" s="11"/>
      <c r="B45" s="11"/>
      <c r="C45" s="11"/>
      <c r="D45" s="11" t="s">
        <v>34</v>
      </c>
      <c r="E45" s="11"/>
      <c r="F45" s="12"/>
      <c r="G45" s="12"/>
      <c r="H45" s="12">
        <v>427.5</v>
      </c>
      <c r="I45" s="12"/>
      <c r="J45" s="12"/>
      <c r="K45" s="12"/>
      <c r="L45" s="12"/>
      <c r="M45" s="12"/>
      <c r="N45" s="12"/>
      <c r="O45" s="12"/>
      <c r="P45" s="12"/>
      <c r="Q45" s="12"/>
      <c r="R45" s="12">
        <f t="shared" ref="R45:R53" si="12">SUM(F45:Q45)</f>
        <v>427.5</v>
      </c>
      <c r="S45" s="13"/>
      <c r="T45" s="12"/>
    </row>
    <row r="46" spans="1:20" x14ac:dyDescent="0.3">
      <c r="A46" s="11"/>
      <c r="B46" s="11"/>
      <c r="C46" s="11"/>
      <c r="D46" s="11" t="s">
        <v>132</v>
      </c>
      <c r="E46" s="1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si="12"/>
        <v>0</v>
      </c>
      <c r="S46" s="13"/>
      <c r="T46" s="12"/>
    </row>
    <row r="47" spans="1:20" x14ac:dyDescent="0.3">
      <c r="A47" s="11"/>
      <c r="B47" s="11"/>
      <c r="C47" s="11"/>
      <c r="D47" s="11" t="s">
        <v>154</v>
      </c>
      <c r="E47" s="11"/>
      <c r="F47" s="12"/>
      <c r="G47" s="12">
        <v>46343.75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3"/>
      <c r="T47" s="12"/>
    </row>
    <row r="48" spans="1:20" x14ac:dyDescent="0.3">
      <c r="A48" s="11"/>
      <c r="B48" s="11"/>
      <c r="C48" s="11"/>
      <c r="D48" s="11" t="s">
        <v>133</v>
      </c>
      <c r="E48" s="11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f t="shared" si="12"/>
        <v>0</v>
      </c>
      <c r="S48" s="13"/>
      <c r="T48" s="12"/>
    </row>
    <row r="49" spans="1:20" x14ac:dyDescent="0.3">
      <c r="A49" s="11"/>
      <c r="B49" s="11"/>
      <c r="C49" s="11"/>
      <c r="D49" s="11" t="s">
        <v>134</v>
      </c>
      <c r="E49" s="11"/>
      <c r="F49" s="12">
        <v>263.10000000000002</v>
      </c>
      <c r="G49" s="12"/>
      <c r="H49" s="12">
        <v>55.41</v>
      </c>
      <c r="I49" s="12"/>
      <c r="J49" s="12"/>
      <c r="K49" s="12"/>
      <c r="L49" s="12"/>
      <c r="M49" s="12"/>
      <c r="N49" s="12"/>
      <c r="O49" s="12"/>
      <c r="P49" s="12"/>
      <c r="Q49" s="12"/>
      <c r="R49" s="12">
        <f t="shared" si="12"/>
        <v>318.51</v>
      </c>
      <c r="S49" s="13"/>
      <c r="T49" s="12"/>
    </row>
    <row r="50" spans="1:20" x14ac:dyDescent="0.3">
      <c r="A50" s="11"/>
      <c r="B50" s="11"/>
      <c r="C50" s="11"/>
      <c r="D50" s="11" t="s">
        <v>135</v>
      </c>
      <c r="E50" s="1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>
        <f t="shared" si="12"/>
        <v>0</v>
      </c>
      <c r="S50" s="13"/>
      <c r="T50" s="12"/>
    </row>
    <row r="51" spans="1:20" x14ac:dyDescent="0.3">
      <c r="A51" s="11"/>
      <c r="B51" s="11"/>
      <c r="C51" s="11"/>
      <c r="D51" s="11" t="s">
        <v>136</v>
      </c>
      <c r="E51" s="11"/>
      <c r="F51" s="12">
        <v>570.16</v>
      </c>
      <c r="G51" s="12">
        <v>843.3</v>
      </c>
      <c r="H51" s="12">
        <v>854.79</v>
      </c>
      <c r="I51" s="12"/>
      <c r="J51" s="12"/>
      <c r="K51" s="12"/>
      <c r="L51" s="12"/>
      <c r="M51" s="12"/>
      <c r="N51" s="12"/>
      <c r="O51" s="12"/>
      <c r="P51" s="12"/>
      <c r="Q51" s="12"/>
      <c r="R51" s="12">
        <f t="shared" si="12"/>
        <v>2268.25</v>
      </c>
      <c r="S51" s="13">
        <f>SUM(R51/T51)</f>
        <v>0.13126446759259258</v>
      </c>
      <c r="T51" s="12">
        <v>17280</v>
      </c>
    </row>
    <row r="52" spans="1:20" x14ac:dyDescent="0.3">
      <c r="A52" s="11"/>
      <c r="B52" s="11"/>
      <c r="C52" s="11"/>
      <c r="D52" s="11" t="s">
        <v>137</v>
      </c>
      <c r="E52" s="11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>
        <f t="shared" si="12"/>
        <v>0</v>
      </c>
      <c r="S52" s="13"/>
      <c r="T52" s="12"/>
    </row>
    <row r="53" spans="1:20" x14ac:dyDescent="0.3">
      <c r="A53" s="11"/>
      <c r="B53" s="11"/>
      <c r="C53" s="11"/>
      <c r="D53" s="11" t="s">
        <v>35</v>
      </c>
      <c r="E53" s="11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>
        <f t="shared" si="12"/>
        <v>0</v>
      </c>
      <c r="S53" s="13"/>
      <c r="T53" s="12">
        <v>10000.08</v>
      </c>
    </row>
    <row r="54" spans="1:20" x14ac:dyDescent="0.3">
      <c r="A54" s="11"/>
      <c r="B54" s="11"/>
      <c r="C54" s="11" t="s">
        <v>36</v>
      </c>
      <c r="D54" s="11"/>
      <c r="E54" s="11"/>
      <c r="F54" s="14">
        <f>ROUND(SUM(F44:F53),5)</f>
        <v>833.26</v>
      </c>
      <c r="G54" s="14">
        <f t="shared" ref="G54:R54" si="13">ROUND(SUM(G44:G53),5)</f>
        <v>47187.05</v>
      </c>
      <c r="H54" s="14">
        <f t="shared" si="13"/>
        <v>1337.7</v>
      </c>
      <c r="I54" s="14">
        <f t="shared" si="13"/>
        <v>0</v>
      </c>
      <c r="J54" s="14">
        <f t="shared" si="13"/>
        <v>0</v>
      </c>
      <c r="K54" s="14">
        <f t="shared" si="13"/>
        <v>0</v>
      </c>
      <c r="L54" s="14">
        <f t="shared" si="13"/>
        <v>0</v>
      </c>
      <c r="M54" s="14">
        <f t="shared" si="13"/>
        <v>0</v>
      </c>
      <c r="N54" s="14">
        <f t="shared" si="13"/>
        <v>0</v>
      </c>
      <c r="O54" s="14">
        <f t="shared" si="13"/>
        <v>0</v>
      </c>
      <c r="P54" s="14">
        <f t="shared" si="13"/>
        <v>0</v>
      </c>
      <c r="Q54" s="14">
        <f t="shared" si="13"/>
        <v>0</v>
      </c>
      <c r="R54" s="14">
        <f t="shared" si="13"/>
        <v>3014.26</v>
      </c>
      <c r="S54" s="13">
        <f>SUM(R54/T54)</f>
        <v>0.11049307773290988</v>
      </c>
      <c r="T54" s="14">
        <f>ROUND(T44+SUM(T46:T53),5)</f>
        <v>27280.080000000002</v>
      </c>
    </row>
    <row r="55" spans="1:20" x14ac:dyDescent="0.3">
      <c r="A55" s="11"/>
      <c r="B55" s="11"/>
      <c r="C55" s="11" t="s">
        <v>105</v>
      </c>
      <c r="D55" s="11"/>
      <c r="E55" s="11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3"/>
      <c r="T55" s="12"/>
    </row>
    <row r="56" spans="1:20" x14ac:dyDescent="0.3">
      <c r="A56" s="11"/>
      <c r="B56" s="11"/>
      <c r="C56" s="11"/>
      <c r="D56" s="11" t="s">
        <v>121</v>
      </c>
      <c r="E56" s="11"/>
      <c r="F56" s="12">
        <v>25</v>
      </c>
      <c r="G56" s="12">
        <v>25</v>
      </c>
      <c r="H56" s="12">
        <v>25</v>
      </c>
      <c r="I56" s="12"/>
      <c r="J56" s="12"/>
      <c r="K56" s="12"/>
      <c r="L56" s="12"/>
      <c r="M56" s="12"/>
      <c r="N56" s="12"/>
      <c r="O56" s="12"/>
      <c r="P56" s="12"/>
      <c r="Q56" s="12"/>
      <c r="R56" s="12">
        <f t="shared" ref="R56:R61" si="14">SUM(F56:Q56)</f>
        <v>75</v>
      </c>
      <c r="S56" s="13"/>
      <c r="T56" s="12"/>
    </row>
    <row r="57" spans="1:20" x14ac:dyDescent="0.3">
      <c r="A57" s="11"/>
      <c r="B57" s="11"/>
      <c r="C57" s="11"/>
      <c r="D57" s="11" t="s">
        <v>114</v>
      </c>
      <c r="E57" s="11"/>
      <c r="F57" s="12"/>
      <c r="G57" s="12">
        <v>445.04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>
        <f t="shared" si="14"/>
        <v>445.04</v>
      </c>
      <c r="S57" s="13"/>
      <c r="T57" s="12"/>
    </row>
    <row r="58" spans="1:20" x14ac:dyDescent="0.3">
      <c r="A58" s="11"/>
      <c r="B58" s="11"/>
      <c r="C58" s="11" t="s">
        <v>100</v>
      </c>
      <c r="D58" s="11"/>
      <c r="E58" s="11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>
        <f t="shared" si="14"/>
        <v>0</v>
      </c>
      <c r="S58" s="13"/>
      <c r="T58" s="12"/>
    </row>
    <row r="59" spans="1:20" x14ac:dyDescent="0.3">
      <c r="A59" s="11"/>
      <c r="B59" s="11"/>
      <c r="C59" s="11"/>
      <c r="D59" s="11" t="s">
        <v>101</v>
      </c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f t="shared" si="14"/>
        <v>0</v>
      </c>
      <c r="S59" s="13"/>
      <c r="T59" s="12"/>
    </row>
    <row r="60" spans="1:20" x14ac:dyDescent="0.3">
      <c r="A60" s="11"/>
      <c r="B60" s="11"/>
      <c r="C60" s="11"/>
      <c r="D60" s="11" t="s">
        <v>139</v>
      </c>
      <c r="E60" s="11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3"/>
      <c r="T60" s="12"/>
    </row>
    <row r="61" spans="1:20" x14ac:dyDescent="0.3">
      <c r="A61" s="11"/>
      <c r="B61" s="11"/>
      <c r="C61" s="11"/>
      <c r="D61" s="11" t="s">
        <v>115</v>
      </c>
      <c r="E61" s="11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>
        <f t="shared" si="14"/>
        <v>0</v>
      </c>
      <c r="S61" s="13"/>
      <c r="T61" s="12"/>
    </row>
    <row r="62" spans="1:20" x14ac:dyDescent="0.3">
      <c r="A62" s="11"/>
      <c r="B62" s="11"/>
      <c r="C62" s="11" t="s">
        <v>106</v>
      </c>
      <c r="D62" s="11"/>
      <c r="E62" s="11"/>
      <c r="F62" s="14">
        <f>SUM(F55:F61)</f>
        <v>25</v>
      </c>
      <c r="G62" s="14">
        <f t="shared" ref="G62:Q62" si="15">SUM(G55:G61)</f>
        <v>470.04</v>
      </c>
      <c r="H62" s="14">
        <f t="shared" si="15"/>
        <v>25</v>
      </c>
      <c r="I62" s="14">
        <f t="shared" si="15"/>
        <v>0</v>
      </c>
      <c r="J62" s="14">
        <f t="shared" si="15"/>
        <v>0</v>
      </c>
      <c r="K62" s="14">
        <f t="shared" si="15"/>
        <v>0</v>
      </c>
      <c r="L62" s="14">
        <f t="shared" si="15"/>
        <v>0</v>
      </c>
      <c r="M62" s="14">
        <f t="shared" si="15"/>
        <v>0</v>
      </c>
      <c r="N62" s="14">
        <f t="shared" si="15"/>
        <v>0</v>
      </c>
      <c r="O62" s="14">
        <f t="shared" si="15"/>
        <v>0</v>
      </c>
      <c r="P62" s="14">
        <f t="shared" si="15"/>
        <v>0</v>
      </c>
      <c r="Q62" s="14">
        <f t="shared" si="15"/>
        <v>0</v>
      </c>
      <c r="R62" s="14">
        <f>SUM(R55:R61)</f>
        <v>520.04</v>
      </c>
      <c r="S62" s="13"/>
      <c r="T62" s="12"/>
    </row>
    <row r="63" spans="1:20" x14ac:dyDescent="0.3">
      <c r="A63" s="11"/>
      <c r="B63" s="11"/>
      <c r="C63" s="11" t="s">
        <v>37</v>
      </c>
      <c r="D63" s="11"/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3"/>
      <c r="T63" s="12"/>
    </row>
    <row r="64" spans="1:20" x14ac:dyDescent="0.3">
      <c r="A64" s="11"/>
      <c r="B64" s="11"/>
      <c r="C64" s="11"/>
      <c r="D64" s="11" t="s">
        <v>86</v>
      </c>
      <c r="E64" s="11"/>
      <c r="F64" s="12">
        <v>28086.83</v>
      </c>
      <c r="G64" s="12">
        <v>6022</v>
      </c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>
        <f t="shared" ref="R64:R66" si="16">SUM(F64:Q64)</f>
        <v>34108.83</v>
      </c>
      <c r="S64" s="13"/>
      <c r="T64" s="12">
        <v>5000</v>
      </c>
    </row>
    <row r="65" spans="1:20" x14ac:dyDescent="0.3">
      <c r="A65" s="11"/>
      <c r="B65" s="11"/>
      <c r="C65" s="11"/>
      <c r="D65" s="11" t="s">
        <v>38</v>
      </c>
      <c r="E65" s="11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>
        <f t="shared" si="16"/>
        <v>0</v>
      </c>
      <c r="S65" s="13"/>
      <c r="T65" s="12">
        <v>5000</v>
      </c>
    </row>
    <row r="66" spans="1:20" x14ac:dyDescent="0.3">
      <c r="A66" s="11"/>
      <c r="B66" s="11"/>
      <c r="C66" s="11"/>
      <c r="D66" s="11" t="s">
        <v>39</v>
      </c>
      <c r="E66" s="11"/>
      <c r="F66" s="12">
        <v>682.83</v>
      </c>
      <c r="G66" s="12">
        <v>3748.67</v>
      </c>
      <c r="H66" s="12">
        <v>2019.1</v>
      </c>
      <c r="I66" s="12"/>
      <c r="J66" s="12"/>
      <c r="K66" s="12"/>
      <c r="L66" s="12"/>
      <c r="M66" s="12"/>
      <c r="N66" s="12"/>
      <c r="O66" s="12"/>
      <c r="P66" s="12"/>
      <c r="Q66" s="12"/>
      <c r="R66" s="12">
        <f t="shared" si="16"/>
        <v>6450.6</v>
      </c>
      <c r="S66" s="13">
        <f>SUM(R66/T66)</f>
        <v>0.64505483956128351</v>
      </c>
      <c r="T66" s="12">
        <v>10000.08</v>
      </c>
    </row>
    <row r="67" spans="1:20" x14ac:dyDescent="0.3">
      <c r="A67" s="11"/>
      <c r="B67" s="11"/>
      <c r="C67" s="11" t="s">
        <v>40</v>
      </c>
      <c r="D67" s="11"/>
      <c r="E67" s="11"/>
      <c r="F67" s="14">
        <f>ROUND(SUM(F64:F66),5)</f>
        <v>28769.66</v>
      </c>
      <c r="G67" s="14">
        <f t="shared" ref="G67:Q67" si="17">ROUND(SUM(G64:G66),5)</f>
        <v>9770.67</v>
      </c>
      <c r="H67" s="14">
        <f t="shared" si="17"/>
        <v>2019.1</v>
      </c>
      <c r="I67" s="14">
        <f t="shared" si="17"/>
        <v>0</v>
      </c>
      <c r="J67" s="14">
        <f t="shared" si="17"/>
        <v>0</v>
      </c>
      <c r="K67" s="14">
        <f t="shared" si="17"/>
        <v>0</v>
      </c>
      <c r="L67" s="14">
        <f t="shared" si="17"/>
        <v>0</v>
      </c>
      <c r="M67" s="14">
        <f t="shared" si="17"/>
        <v>0</v>
      </c>
      <c r="N67" s="14">
        <f t="shared" si="17"/>
        <v>0</v>
      </c>
      <c r="O67" s="14">
        <f t="shared" si="17"/>
        <v>0</v>
      </c>
      <c r="P67" s="14">
        <f t="shared" si="17"/>
        <v>0</v>
      </c>
      <c r="Q67" s="14">
        <f t="shared" si="17"/>
        <v>0</v>
      </c>
      <c r="R67" s="14">
        <f>ROUND(SUM(R63:R66),5)</f>
        <v>40559.43</v>
      </c>
      <c r="S67" s="13">
        <f>SUM(R67/T67)</f>
        <v>2.0279633881464472</v>
      </c>
      <c r="T67" s="14">
        <f>ROUND(SUM(T63:T66),5)</f>
        <v>20000.080000000002</v>
      </c>
    </row>
    <row r="68" spans="1:20" x14ac:dyDescent="0.3">
      <c r="A68" s="11"/>
      <c r="B68" s="11"/>
      <c r="C68" s="11" t="s">
        <v>41</v>
      </c>
      <c r="D68" s="11"/>
      <c r="E68" s="11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3"/>
      <c r="T68" s="12"/>
    </row>
    <row r="69" spans="1:20" x14ac:dyDescent="0.3">
      <c r="A69" s="11"/>
      <c r="B69" s="11"/>
      <c r="C69" s="11"/>
      <c r="D69" s="11" t="s">
        <v>42</v>
      </c>
      <c r="E69" s="11"/>
      <c r="F69" s="12"/>
      <c r="G69" s="12">
        <v>29.24</v>
      </c>
      <c r="H69" s="12">
        <v>170</v>
      </c>
      <c r="I69" s="12"/>
      <c r="J69" s="12"/>
      <c r="K69" s="12"/>
      <c r="L69" s="12"/>
      <c r="M69" s="12"/>
      <c r="N69" s="12"/>
      <c r="O69" s="12"/>
      <c r="P69" s="12"/>
      <c r="Q69" s="12"/>
      <c r="R69" s="12">
        <f t="shared" ref="R69:R83" si="18">SUM(F69:Q69)</f>
        <v>199.24</v>
      </c>
      <c r="S69" s="13"/>
      <c r="T69" s="12"/>
    </row>
    <row r="70" spans="1:20" x14ac:dyDescent="0.3">
      <c r="A70" s="11"/>
      <c r="B70" s="11"/>
      <c r="C70" s="11"/>
      <c r="D70" s="11" t="s">
        <v>43</v>
      </c>
      <c r="E70" s="11"/>
      <c r="F70" s="12">
        <v>5</v>
      </c>
      <c r="G70" s="12"/>
      <c r="H70" s="12">
        <v>2169.2800000000002</v>
      </c>
      <c r="I70" s="12"/>
      <c r="J70" s="12"/>
      <c r="K70" s="12"/>
      <c r="L70" s="12"/>
      <c r="M70" s="12"/>
      <c r="N70" s="12"/>
      <c r="O70" s="12"/>
      <c r="P70" s="12"/>
      <c r="Q70" s="12"/>
      <c r="R70" s="12">
        <f t="shared" si="18"/>
        <v>2174.2800000000002</v>
      </c>
      <c r="S70" s="13"/>
      <c r="T70" s="12"/>
    </row>
    <row r="71" spans="1:20" x14ac:dyDescent="0.3">
      <c r="A71" s="11"/>
      <c r="B71" s="11"/>
      <c r="C71" s="11"/>
      <c r="D71" s="11" t="s">
        <v>44</v>
      </c>
      <c r="E71" s="11"/>
      <c r="F71" s="12">
        <v>10</v>
      </c>
      <c r="G71" s="12">
        <v>20</v>
      </c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>
        <f t="shared" si="18"/>
        <v>30</v>
      </c>
      <c r="S71" s="13"/>
      <c r="T71" s="12"/>
    </row>
    <row r="72" spans="1:20" x14ac:dyDescent="0.3">
      <c r="A72" s="11"/>
      <c r="B72" s="11"/>
      <c r="C72" s="11"/>
      <c r="D72" s="11" t="s">
        <v>45</v>
      </c>
      <c r="E72" s="11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>
        <f t="shared" si="18"/>
        <v>0</v>
      </c>
      <c r="S72" s="13"/>
      <c r="T72" s="12"/>
    </row>
    <row r="73" spans="1:20" x14ac:dyDescent="0.3">
      <c r="A73" s="11"/>
      <c r="B73" s="11"/>
      <c r="C73" s="11"/>
      <c r="D73" s="11" t="s">
        <v>46</v>
      </c>
      <c r="E73" s="11"/>
      <c r="F73" s="12">
        <v>546.38</v>
      </c>
      <c r="G73" s="12">
        <v>562.98</v>
      </c>
      <c r="H73" s="12">
        <v>402.38</v>
      </c>
      <c r="I73" s="12"/>
      <c r="J73" s="12"/>
      <c r="K73" s="12"/>
      <c r="L73" s="12"/>
      <c r="M73" s="12"/>
      <c r="N73" s="12"/>
      <c r="O73" s="12"/>
      <c r="P73" s="12"/>
      <c r="Q73" s="12"/>
      <c r="R73" s="12">
        <f t="shared" si="18"/>
        <v>1511.7400000000002</v>
      </c>
      <c r="S73" s="13"/>
      <c r="T73" s="12"/>
    </row>
    <row r="74" spans="1:20" x14ac:dyDescent="0.3">
      <c r="A74" s="11"/>
      <c r="B74" s="11"/>
      <c r="C74" s="11"/>
      <c r="D74" s="11" t="s">
        <v>47</v>
      </c>
      <c r="E74" s="11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>
        <f t="shared" si="18"/>
        <v>0</v>
      </c>
      <c r="S74" s="13"/>
      <c r="T74" s="12"/>
    </row>
    <row r="75" spans="1:20" x14ac:dyDescent="0.3">
      <c r="A75" s="11"/>
      <c r="B75" s="11"/>
      <c r="C75" s="11"/>
      <c r="D75" s="11" t="s">
        <v>48</v>
      </c>
      <c r="E75" s="11"/>
      <c r="F75" s="12">
        <v>470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>
        <f t="shared" si="18"/>
        <v>470</v>
      </c>
      <c r="S75" s="13"/>
      <c r="T75" s="12"/>
    </row>
    <row r="76" spans="1:20" x14ac:dyDescent="0.3">
      <c r="A76" s="11"/>
      <c r="B76" s="11"/>
      <c r="C76" s="11"/>
      <c r="D76" s="11" t="s">
        <v>49</v>
      </c>
      <c r="E76" s="11"/>
      <c r="F76" s="12">
        <v>94.69</v>
      </c>
      <c r="G76" s="12">
        <v>11.22</v>
      </c>
      <c r="H76" s="12">
        <v>17.760000000000002</v>
      </c>
      <c r="I76" s="12"/>
      <c r="J76" s="12"/>
      <c r="K76" s="12"/>
      <c r="L76" s="12"/>
      <c r="M76" s="12"/>
      <c r="N76" s="12"/>
      <c r="O76" s="12"/>
      <c r="P76" s="12"/>
      <c r="Q76" s="12"/>
      <c r="R76" s="12">
        <f t="shared" si="18"/>
        <v>123.67</v>
      </c>
      <c r="S76" s="13"/>
      <c r="T76" s="12"/>
    </row>
    <row r="77" spans="1:20" x14ac:dyDescent="0.3">
      <c r="A77" s="11"/>
      <c r="B77" s="11"/>
      <c r="C77" s="11"/>
      <c r="D77" s="11" t="s">
        <v>50</v>
      </c>
      <c r="E77" s="11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>
        <f t="shared" si="18"/>
        <v>0</v>
      </c>
      <c r="S77" s="13"/>
      <c r="T77" s="12"/>
    </row>
    <row r="78" spans="1:20" x14ac:dyDescent="0.3">
      <c r="A78" s="11"/>
      <c r="B78" s="11"/>
      <c r="C78" s="11"/>
      <c r="D78" s="11" t="s">
        <v>51</v>
      </c>
      <c r="E78" s="11"/>
      <c r="F78" s="12">
        <v>6073.72</v>
      </c>
      <c r="G78" s="12">
        <v>2986.41</v>
      </c>
      <c r="H78" s="12">
        <v>511.89</v>
      </c>
      <c r="I78" s="12"/>
      <c r="J78" s="12"/>
      <c r="K78" s="12"/>
      <c r="L78" s="12"/>
      <c r="M78" s="12"/>
      <c r="N78" s="12"/>
      <c r="O78" s="12"/>
      <c r="P78" s="12"/>
      <c r="Q78" s="12"/>
      <c r="R78" s="12">
        <f t="shared" si="18"/>
        <v>9572.02</v>
      </c>
      <c r="S78" s="13">
        <f>SUM(R78/T78)</f>
        <v>1.9143886848905209</v>
      </c>
      <c r="T78" s="12">
        <v>5000.04</v>
      </c>
    </row>
    <row r="79" spans="1:20" x14ac:dyDescent="0.3">
      <c r="A79" s="11"/>
      <c r="B79" s="11"/>
      <c r="C79" s="11"/>
      <c r="D79" s="11" t="s">
        <v>84</v>
      </c>
      <c r="E79" s="11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>
        <f t="shared" si="18"/>
        <v>0</v>
      </c>
      <c r="S79" s="13"/>
      <c r="T79" s="12"/>
    </row>
    <row r="80" spans="1:20" x14ac:dyDescent="0.3">
      <c r="A80" s="11"/>
      <c r="B80" s="11"/>
      <c r="C80" s="11"/>
      <c r="D80" s="11" t="s">
        <v>52</v>
      </c>
      <c r="E80" s="11"/>
      <c r="F80" s="12">
        <v>1530</v>
      </c>
      <c r="G80" s="12">
        <v>270</v>
      </c>
      <c r="H80" s="12">
        <v>1995</v>
      </c>
      <c r="I80" s="12"/>
      <c r="J80" s="12"/>
      <c r="K80" s="12"/>
      <c r="L80" s="12"/>
      <c r="M80" s="12"/>
      <c r="N80" s="12"/>
      <c r="O80" s="12"/>
      <c r="P80" s="12"/>
      <c r="Q80" s="12"/>
      <c r="R80" s="12">
        <f t="shared" si="18"/>
        <v>3795</v>
      </c>
      <c r="S80" s="13"/>
      <c r="T80" s="12"/>
    </row>
    <row r="81" spans="1:20" x14ac:dyDescent="0.3">
      <c r="A81" s="11"/>
      <c r="B81" s="11"/>
      <c r="C81" s="11"/>
      <c r="D81" s="11" t="s">
        <v>53</v>
      </c>
      <c r="E81" s="11"/>
      <c r="F81" s="12"/>
      <c r="G81" s="12">
        <v>278.81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>
        <f t="shared" si="18"/>
        <v>278.81</v>
      </c>
      <c r="T81" s="12"/>
    </row>
    <row r="82" spans="1:20" x14ac:dyDescent="0.3">
      <c r="A82" s="11"/>
      <c r="B82" s="11"/>
      <c r="C82" s="11"/>
      <c r="D82" s="11"/>
      <c r="E82" s="11" t="s">
        <v>80</v>
      </c>
      <c r="F82" s="12">
        <v>2152.65</v>
      </c>
      <c r="G82" s="12">
        <v>935.57</v>
      </c>
      <c r="H82" s="12">
        <v>1381.53</v>
      </c>
      <c r="I82" s="12"/>
      <c r="J82" s="12"/>
      <c r="K82" s="12"/>
      <c r="L82" s="12"/>
      <c r="M82" s="12"/>
      <c r="N82" s="12"/>
      <c r="O82" s="12"/>
      <c r="P82" s="12"/>
      <c r="Q82" s="12"/>
      <c r="R82" s="12">
        <f t="shared" si="18"/>
        <v>4469.75</v>
      </c>
      <c r="S82" s="13"/>
      <c r="T82" s="12"/>
    </row>
    <row r="83" spans="1:20" x14ac:dyDescent="0.3">
      <c r="A83" s="11"/>
      <c r="B83" s="11"/>
      <c r="C83" s="11"/>
      <c r="D83" s="11"/>
      <c r="E83" s="11" t="s">
        <v>81</v>
      </c>
      <c r="F83" s="12">
        <v>711.78</v>
      </c>
      <c r="G83" s="12">
        <v>6253.34</v>
      </c>
      <c r="H83" s="12">
        <v>332.07</v>
      </c>
      <c r="I83" s="12"/>
      <c r="J83" s="12"/>
      <c r="K83" s="12"/>
      <c r="L83" s="12"/>
      <c r="M83" s="12"/>
      <c r="N83" s="12"/>
      <c r="O83" s="12"/>
      <c r="P83" s="12"/>
      <c r="Q83" s="12"/>
      <c r="R83" s="12">
        <f t="shared" si="18"/>
        <v>7297.19</v>
      </c>
      <c r="S83" s="13"/>
      <c r="T83" s="12"/>
    </row>
    <row r="84" spans="1:20" x14ac:dyDescent="0.3">
      <c r="A84" s="11"/>
      <c r="B84" s="11"/>
      <c r="C84" s="11"/>
      <c r="D84" s="11" t="s">
        <v>82</v>
      </c>
      <c r="E84" s="11"/>
      <c r="F84" s="14">
        <f>SUM(F82:F83)</f>
        <v>2864.4300000000003</v>
      </c>
      <c r="G84" s="14">
        <f>SUM(G81:G83)</f>
        <v>7467.72</v>
      </c>
      <c r="H84" s="14">
        <f t="shared" ref="H84:Q84" si="19">SUM(H82:H83)</f>
        <v>1713.6</v>
      </c>
      <c r="I84" s="14">
        <f t="shared" si="19"/>
        <v>0</v>
      </c>
      <c r="J84" s="14">
        <f t="shared" si="19"/>
        <v>0</v>
      </c>
      <c r="K84" s="14">
        <f t="shared" si="19"/>
        <v>0</v>
      </c>
      <c r="L84" s="14">
        <f t="shared" si="19"/>
        <v>0</v>
      </c>
      <c r="M84" s="14">
        <f t="shared" si="19"/>
        <v>0</v>
      </c>
      <c r="N84" s="14">
        <f t="shared" si="19"/>
        <v>0</v>
      </c>
      <c r="O84" s="14">
        <f t="shared" si="19"/>
        <v>0</v>
      </c>
      <c r="P84" s="14">
        <f t="shared" si="19"/>
        <v>0</v>
      </c>
      <c r="Q84" s="14">
        <f t="shared" si="19"/>
        <v>0</v>
      </c>
      <c r="R84" s="14">
        <f t="shared" ref="R84" si="20">ROUND(SUM(R82:R83),5)</f>
        <v>11766.94</v>
      </c>
      <c r="S84" s="13">
        <f>SUM(R84/T84)</f>
        <v>1.9611566666666667</v>
      </c>
      <c r="T84" s="14">
        <v>6000</v>
      </c>
    </row>
    <row r="85" spans="1:20" x14ac:dyDescent="0.3">
      <c r="A85" s="11"/>
      <c r="B85" s="11"/>
      <c r="C85" s="11"/>
      <c r="D85" s="11" t="s">
        <v>54</v>
      </c>
      <c r="E85" s="11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>
        <f t="shared" ref="R85:R93" si="21">SUM(F85:Q85)</f>
        <v>0</v>
      </c>
      <c r="S85" s="13"/>
      <c r="T85" s="12">
        <v>3000</v>
      </c>
    </row>
    <row r="86" spans="1:20" x14ac:dyDescent="0.3">
      <c r="A86" s="11"/>
      <c r="B86" s="11"/>
      <c r="C86" s="11"/>
      <c r="D86" s="11" t="s">
        <v>55</v>
      </c>
      <c r="E86" s="11"/>
      <c r="F86" s="12">
        <v>92.95</v>
      </c>
      <c r="G86" s="12">
        <v>275.77</v>
      </c>
      <c r="H86" s="12">
        <v>192.5</v>
      </c>
      <c r="I86" s="12"/>
      <c r="J86" s="12"/>
      <c r="K86" s="12"/>
      <c r="L86" s="12"/>
      <c r="M86" s="12"/>
      <c r="N86" s="12"/>
      <c r="O86" s="12"/>
      <c r="P86" s="12"/>
      <c r="Q86" s="12"/>
      <c r="R86" s="12">
        <f t="shared" si="21"/>
        <v>561.22</v>
      </c>
      <c r="S86" s="13">
        <f>SUM(R86/T86)</f>
        <v>0.2800499001996008</v>
      </c>
      <c r="T86" s="12">
        <v>2004</v>
      </c>
    </row>
    <row r="87" spans="1:20" x14ac:dyDescent="0.3">
      <c r="A87" s="11"/>
      <c r="B87" s="11"/>
      <c r="C87" s="11"/>
      <c r="D87" s="11" t="s">
        <v>56</v>
      </c>
      <c r="E87" s="11"/>
      <c r="F87" s="12">
        <v>19.5</v>
      </c>
      <c r="G87" s="12">
        <v>597.63</v>
      </c>
      <c r="H87" s="12">
        <v>1137.95</v>
      </c>
      <c r="I87" s="12"/>
      <c r="J87" s="12"/>
      <c r="K87" s="12"/>
      <c r="L87" s="12"/>
      <c r="M87" s="12"/>
      <c r="N87" s="12"/>
      <c r="O87" s="12"/>
      <c r="P87" s="12"/>
      <c r="Q87" s="12"/>
      <c r="R87" s="12">
        <f t="shared" si="21"/>
        <v>1755.08</v>
      </c>
      <c r="S87" s="13">
        <f>SUM(R87/T87)</f>
        <v>0.21927536231884057</v>
      </c>
      <c r="T87" s="12">
        <v>8004</v>
      </c>
    </row>
    <row r="88" spans="1:20" x14ac:dyDescent="0.3">
      <c r="A88" s="11"/>
      <c r="B88" s="11"/>
      <c r="C88" s="11"/>
      <c r="D88" s="11" t="s">
        <v>57</v>
      </c>
      <c r="E88" s="11"/>
      <c r="F88" s="12">
        <v>199</v>
      </c>
      <c r="G88" s="12">
        <v>48.06</v>
      </c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>
        <f t="shared" si="21"/>
        <v>247.06</v>
      </c>
      <c r="S88" s="13"/>
      <c r="T88" s="12"/>
    </row>
    <row r="89" spans="1:20" x14ac:dyDescent="0.3">
      <c r="A89" s="11"/>
      <c r="B89" s="11"/>
      <c r="C89" s="11"/>
      <c r="D89" s="11" t="s">
        <v>58</v>
      </c>
      <c r="E89" s="11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f t="shared" si="21"/>
        <v>0</v>
      </c>
      <c r="S89" s="13"/>
      <c r="T89" s="12"/>
    </row>
    <row r="90" spans="1:20" x14ac:dyDescent="0.3">
      <c r="A90" s="11"/>
      <c r="B90" s="11"/>
      <c r="C90" s="11"/>
      <c r="D90" s="11"/>
      <c r="E90" s="11" t="s">
        <v>59</v>
      </c>
      <c r="F90" s="12"/>
      <c r="G90" s="12">
        <v>1146</v>
      </c>
      <c r="H90" s="12">
        <v>902.05</v>
      </c>
      <c r="I90" s="12"/>
      <c r="J90" s="12"/>
      <c r="K90" s="12"/>
      <c r="L90" s="12"/>
      <c r="M90" s="12"/>
      <c r="N90" s="12"/>
      <c r="O90" s="12"/>
      <c r="P90" s="12"/>
      <c r="Q90" s="12"/>
      <c r="R90" s="12">
        <f t="shared" si="21"/>
        <v>2048.0500000000002</v>
      </c>
      <c r="S90" s="13">
        <f>SUM(R90/T90)</f>
        <v>0.28445138888888893</v>
      </c>
      <c r="T90" s="12">
        <v>7200</v>
      </c>
    </row>
    <row r="91" spans="1:20" x14ac:dyDescent="0.3">
      <c r="A91" s="11"/>
      <c r="B91" s="11"/>
      <c r="C91" s="11"/>
      <c r="D91" s="11"/>
      <c r="E91" s="11" t="s">
        <v>60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>
        <f t="shared" si="21"/>
        <v>0</v>
      </c>
      <c r="S91" s="13"/>
      <c r="T91" s="12">
        <v>2004</v>
      </c>
    </row>
    <row r="92" spans="1:20" x14ac:dyDescent="0.3">
      <c r="A92" s="11"/>
      <c r="B92" s="11"/>
      <c r="C92" s="11"/>
      <c r="D92" s="11"/>
      <c r="E92" s="11" t="s">
        <v>61</v>
      </c>
      <c r="F92" s="12">
        <v>2669.63</v>
      </c>
      <c r="G92" s="12">
        <v>2341.21</v>
      </c>
      <c r="H92" s="12">
        <v>1181.1600000000001</v>
      </c>
      <c r="I92" s="12"/>
      <c r="J92" s="12"/>
      <c r="K92" s="12"/>
      <c r="L92" s="12"/>
      <c r="M92" s="12"/>
      <c r="N92" s="12"/>
      <c r="O92" s="12"/>
      <c r="P92" s="12"/>
      <c r="Q92" s="12"/>
      <c r="R92" s="12">
        <f t="shared" si="21"/>
        <v>6192</v>
      </c>
      <c r="S92" s="13">
        <f>SUM(R92/T92)</f>
        <v>0.61919504643962853</v>
      </c>
      <c r="T92" s="12">
        <v>10000.08</v>
      </c>
    </row>
    <row r="93" spans="1:20" x14ac:dyDescent="0.3">
      <c r="A93" s="11"/>
      <c r="B93" s="11"/>
      <c r="C93" s="11"/>
      <c r="D93" s="11"/>
      <c r="E93" s="11" t="s">
        <v>62</v>
      </c>
      <c r="F93" s="12">
        <v>638.05999999999995</v>
      </c>
      <c r="G93" s="12"/>
      <c r="H93" s="12">
        <v>729.75</v>
      </c>
      <c r="I93" s="12"/>
      <c r="J93" s="12"/>
      <c r="K93" s="12"/>
      <c r="L93" s="12"/>
      <c r="M93" s="12"/>
      <c r="N93" s="12"/>
      <c r="O93" s="12"/>
      <c r="P93" s="12"/>
      <c r="Q93" s="12"/>
      <c r="R93" s="12">
        <f t="shared" si="21"/>
        <v>1367.81</v>
      </c>
      <c r="S93" s="13">
        <f>SUM(R93/T93)</f>
        <v>0.22047227595099936</v>
      </c>
      <c r="T93" s="12">
        <v>6204</v>
      </c>
    </row>
    <row r="94" spans="1:20" x14ac:dyDescent="0.3">
      <c r="A94" s="11"/>
      <c r="B94" s="11"/>
      <c r="C94" s="11"/>
      <c r="D94" s="11" t="s">
        <v>63</v>
      </c>
      <c r="E94" s="11"/>
      <c r="F94" s="14">
        <f>ROUND(SUM(F90:F93),5)</f>
        <v>3307.69</v>
      </c>
      <c r="G94" s="14">
        <f t="shared" ref="G94:R94" si="22">ROUND(SUM(G90:G93),5)</f>
        <v>3487.21</v>
      </c>
      <c r="H94" s="14">
        <f t="shared" si="22"/>
        <v>2812.96</v>
      </c>
      <c r="I94" s="14">
        <f t="shared" si="22"/>
        <v>0</v>
      </c>
      <c r="J94" s="14">
        <f t="shared" si="22"/>
        <v>0</v>
      </c>
      <c r="K94" s="14">
        <f t="shared" si="22"/>
        <v>0</v>
      </c>
      <c r="L94" s="14">
        <f t="shared" si="22"/>
        <v>0</v>
      </c>
      <c r="M94" s="14">
        <f t="shared" si="22"/>
        <v>0</v>
      </c>
      <c r="N94" s="14">
        <f t="shared" si="22"/>
        <v>0</v>
      </c>
      <c r="O94" s="14">
        <f t="shared" si="22"/>
        <v>0</v>
      </c>
      <c r="P94" s="14">
        <f t="shared" si="22"/>
        <v>0</v>
      </c>
      <c r="Q94" s="14">
        <f t="shared" si="22"/>
        <v>0</v>
      </c>
      <c r="R94" s="14">
        <f t="shared" si="22"/>
        <v>9607.86</v>
      </c>
      <c r="S94" s="13">
        <f>SUM(R94/T94)</f>
        <v>0.37814191391085039</v>
      </c>
      <c r="T94" s="14">
        <f>ROUND(SUM(T89:T93),5)</f>
        <v>25408.080000000002</v>
      </c>
    </row>
    <row r="95" spans="1:20" x14ac:dyDescent="0.3">
      <c r="A95" s="11"/>
      <c r="B95" s="11"/>
      <c r="C95" s="11" t="s">
        <v>64</v>
      </c>
      <c r="D95" s="11"/>
      <c r="E95" s="11"/>
      <c r="F95" s="16">
        <f>ROUND(SUM(F84:F88)+SUM(F94:F94)+SUM(F68:F80),5)</f>
        <v>15213.36</v>
      </c>
      <c r="G95" s="16">
        <f t="shared" ref="G95:Q95" si="23">ROUND(SUM(G84:G88)+SUM(G94:G94)+SUM(G68:G80),5)</f>
        <v>15756.24</v>
      </c>
      <c r="H95" s="16">
        <f>ROUND(SUM(H84:H88)+SUM(H94:H94)+SUM(H68:H80),5)</f>
        <v>11123.32</v>
      </c>
      <c r="I95" s="16">
        <f t="shared" si="23"/>
        <v>0</v>
      </c>
      <c r="J95" s="16">
        <f t="shared" si="23"/>
        <v>0</v>
      </c>
      <c r="K95" s="16">
        <f t="shared" si="23"/>
        <v>0</v>
      </c>
      <c r="L95" s="16">
        <f t="shared" si="23"/>
        <v>0</v>
      </c>
      <c r="M95" s="16">
        <f t="shared" si="23"/>
        <v>0</v>
      </c>
      <c r="N95" s="16">
        <f t="shared" si="23"/>
        <v>0</v>
      </c>
      <c r="O95" s="16">
        <f t="shared" si="23"/>
        <v>0</v>
      </c>
      <c r="P95" s="16">
        <f t="shared" si="23"/>
        <v>0</v>
      </c>
      <c r="Q95" s="16">
        <f t="shared" si="23"/>
        <v>0</v>
      </c>
      <c r="R95" s="16">
        <f t="shared" ref="R95" si="24">ROUND(SUM(R84:R88)+SUM(R94:R94)+SUM(R69:R80),5)</f>
        <v>41814.11</v>
      </c>
      <c r="S95" s="13">
        <f>SUM(R95/T95)</f>
        <v>0.84616335722027547</v>
      </c>
      <c r="T95" s="14">
        <f>ROUND(SUM(T68:T88)+SUM(T94:T94),5)</f>
        <v>49416.12</v>
      </c>
    </row>
    <row r="96" spans="1:20" x14ac:dyDescent="0.3">
      <c r="A96" s="11"/>
      <c r="B96" s="11"/>
      <c r="C96" s="11" t="s">
        <v>65</v>
      </c>
      <c r="D96" s="11"/>
      <c r="E96" s="11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3"/>
      <c r="T96" s="12"/>
    </row>
    <row r="97" spans="1:20" x14ac:dyDescent="0.3">
      <c r="A97" s="11"/>
      <c r="B97" s="11"/>
      <c r="C97" s="11"/>
      <c r="D97" s="11" t="s">
        <v>66</v>
      </c>
      <c r="E97" s="11"/>
      <c r="F97" s="12">
        <v>118.25</v>
      </c>
      <c r="G97" s="12">
        <v>88.25</v>
      </c>
      <c r="H97" s="12">
        <v>148.25</v>
      </c>
      <c r="I97" s="12"/>
      <c r="J97" s="12"/>
      <c r="K97" s="12"/>
      <c r="L97" s="12"/>
      <c r="M97" s="12"/>
      <c r="N97" s="12"/>
      <c r="O97" s="12"/>
      <c r="P97" s="12"/>
      <c r="Q97" s="12"/>
      <c r="R97" s="12">
        <f t="shared" ref="R97:R111" si="25">SUM(F97:Q97)</f>
        <v>354.75</v>
      </c>
      <c r="S97" s="13">
        <f>SUM(R97/T97)</f>
        <v>0.23649999999999999</v>
      </c>
      <c r="T97" s="12">
        <v>1500</v>
      </c>
    </row>
    <row r="98" spans="1:20" x14ac:dyDescent="0.3">
      <c r="A98" s="11"/>
      <c r="B98" s="11"/>
      <c r="C98" s="11"/>
      <c r="D98" s="11" t="s">
        <v>140</v>
      </c>
      <c r="E98" s="11"/>
      <c r="F98" s="12"/>
      <c r="G98" s="12"/>
      <c r="H98" s="12">
        <v>50</v>
      </c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3"/>
      <c r="T98" s="12"/>
    </row>
    <row r="99" spans="1:20" x14ac:dyDescent="0.3">
      <c r="A99" s="11"/>
      <c r="B99" s="11"/>
      <c r="C99" s="11"/>
      <c r="D99" s="11" t="s">
        <v>94</v>
      </c>
      <c r="E99" s="11"/>
      <c r="F99" s="12">
        <v>1377.35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>
        <f t="shared" si="25"/>
        <v>1377.35</v>
      </c>
      <c r="S99" s="13"/>
      <c r="T99" s="12"/>
    </row>
    <row r="100" spans="1:20" x14ac:dyDescent="0.3">
      <c r="A100" s="11"/>
      <c r="B100" s="11"/>
      <c r="C100" s="11"/>
      <c r="D100" s="11" t="s">
        <v>102</v>
      </c>
      <c r="E100" s="11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>
        <f t="shared" si="25"/>
        <v>0</v>
      </c>
      <c r="S100" s="13"/>
      <c r="T100" s="12"/>
    </row>
    <row r="101" spans="1:20" x14ac:dyDescent="0.3">
      <c r="A101" s="11"/>
      <c r="B101" s="11"/>
      <c r="C101" s="11"/>
      <c r="D101" s="11" t="s">
        <v>67</v>
      </c>
      <c r="E101" s="11"/>
      <c r="F101" s="12">
        <v>3683.35</v>
      </c>
      <c r="G101" s="12">
        <v>3819.62</v>
      </c>
      <c r="H101" s="12">
        <v>5310.9</v>
      </c>
      <c r="I101" s="12"/>
      <c r="J101" s="12"/>
      <c r="K101" s="12"/>
      <c r="L101" s="12"/>
      <c r="M101" s="12"/>
      <c r="N101" s="12"/>
      <c r="O101" s="12"/>
      <c r="P101" s="12"/>
      <c r="Q101" s="12"/>
      <c r="R101" s="12">
        <f t="shared" si="25"/>
        <v>12813.869999999999</v>
      </c>
      <c r="S101" s="13">
        <f>SUM(R101/T101)</f>
        <v>0.17732024244437064</v>
      </c>
      <c r="T101" s="12">
        <v>72264</v>
      </c>
    </row>
    <row r="102" spans="1:20" x14ac:dyDescent="0.3">
      <c r="A102" s="11"/>
      <c r="B102" s="11"/>
      <c r="C102" s="11"/>
      <c r="D102" s="11" t="s">
        <v>68</v>
      </c>
      <c r="E102" s="11"/>
      <c r="F102" s="12">
        <v>147.16</v>
      </c>
      <c r="G102" s="12">
        <v>103.91</v>
      </c>
      <c r="H102" s="12">
        <v>55.79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>
        <f t="shared" si="25"/>
        <v>306.86</v>
      </c>
      <c r="S102" s="13"/>
      <c r="T102" s="12"/>
    </row>
    <row r="103" spans="1:20" x14ac:dyDescent="0.3">
      <c r="A103" s="11"/>
      <c r="B103" s="11"/>
      <c r="C103" s="11"/>
      <c r="D103" s="11" t="s">
        <v>104</v>
      </c>
      <c r="E103" s="11"/>
      <c r="F103" s="12">
        <v>65</v>
      </c>
      <c r="G103" s="12"/>
      <c r="H103" s="12">
        <v>130</v>
      </c>
      <c r="I103" s="12"/>
      <c r="J103" s="12"/>
      <c r="K103" s="12"/>
      <c r="L103" s="12"/>
      <c r="M103" s="12"/>
      <c r="N103" s="12"/>
      <c r="O103" s="12"/>
      <c r="P103" s="12"/>
      <c r="Q103" s="12"/>
      <c r="R103" s="12">
        <f t="shared" si="25"/>
        <v>195</v>
      </c>
      <c r="S103" s="13"/>
      <c r="T103" s="12"/>
    </row>
    <row r="104" spans="1:20" x14ac:dyDescent="0.3">
      <c r="A104" s="11"/>
      <c r="B104" s="11"/>
      <c r="C104" s="11"/>
      <c r="D104" s="11" t="s">
        <v>69</v>
      </c>
      <c r="E104" s="11"/>
      <c r="F104" s="12">
        <v>481.51</v>
      </c>
      <c r="G104" s="12">
        <v>442.72</v>
      </c>
      <c r="H104" s="12">
        <v>694.23</v>
      </c>
      <c r="I104" s="12"/>
      <c r="J104" s="12"/>
      <c r="K104" s="12"/>
      <c r="L104" s="12"/>
      <c r="M104" s="12"/>
      <c r="N104" s="12"/>
      <c r="O104" s="12"/>
      <c r="P104" s="12"/>
      <c r="Q104" s="12"/>
      <c r="R104" s="12">
        <f t="shared" si="25"/>
        <v>1618.46</v>
      </c>
      <c r="S104" s="13"/>
      <c r="T104" s="12"/>
    </row>
    <row r="105" spans="1:20" x14ac:dyDescent="0.3">
      <c r="A105" s="11"/>
      <c r="B105" s="11"/>
      <c r="C105" s="11"/>
      <c r="D105" s="11" t="s">
        <v>70</v>
      </c>
      <c r="E105" s="11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>
        <f t="shared" si="25"/>
        <v>0</v>
      </c>
      <c r="S105" s="13"/>
      <c r="T105" s="12"/>
    </row>
    <row r="106" spans="1:20" x14ac:dyDescent="0.3">
      <c r="A106" s="11"/>
      <c r="B106" s="11"/>
      <c r="C106" s="11"/>
      <c r="D106" s="11"/>
      <c r="E106" s="11" t="s">
        <v>71</v>
      </c>
      <c r="F106" s="12">
        <v>4155.7</v>
      </c>
      <c r="G106" s="12">
        <v>1052.6300000000001</v>
      </c>
      <c r="H106" s="12">
        <v>2589.4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>
        <f t="shared" si="25"/>
        <v>7797.73</v>
      </c>
      <c r="S106" s="13"/>
      <c r="T106" s="12"/>
    </row>
    <row r="107" spans="1:20" x14ac:dyDescent="0.3">
      <c r="A107" s="11"/>
      <c r="B107" s="11"/>
      <c r="C107" s="11"/>
      <c r="D107" s="11"/>
      <c r="E107" s="11" t="s">
        <v>72</v>
      </c>
      <c r="F107" s="12">
        <v>22366.75</v>
      </c>
      <c r="G107" s="12">
        <v>21464.38</v>
      </c>
      <c r="H107" s="12">
        <v>32266.75</v>
      </c>
      <c r="I107" s="12"/>
      <c r="J107" s="12"/>
      <c r="K107" s="12"/>
      <c r="L107" s="12"/>
      <c r="M107" s="12"/>
      <c r="N107" s="12"/>
      <c r="O107" s="12"/>
      <c r="P107" s="12"/>
      <c r="Q107" s="12"/>
      <c r="R107" s="12">
        <f t="shared" si="25"/>
        <v>76097.88</v>
      </c>
      <c r="S107" s="13"/>
      <c r="T107" s="12"/>
    </row>
    <row r="108" spans="1:20" x14ac:dyDescent="0.3">
      <c r="A108" s="11"/>
      <c r="B108" s="11"/>
      <c r="C108" s="11"/>
      <c r="D108" s="11" t="s">
        <v>73</v>
      </c>
      <c r="E108" s="11"/>
      <c r="F108" s="14">
        <f>ROUND(SUM(F106:F107),5)</f>
        <v>26522.45</v>
      </c>
      <c r="G108" s="14">
        <f t="shared" ref="G108:R108" si="26">ROUND(SUM(G106:G107),5)</f>
        <v>22517.01</v>
      </c>
      <c r="H108" s="14">
        <f t="shared" si="26"/>
        <v>34856.15</v>
      </c>
      <c r="I108" s="14">
        <f t="shared" si="26"/>
        <v>0</v>
      </c>
      <c r="J108" s="14">
        <f t="shared" si="26"/>
        <v>0</v>
      </c>
      <c r="K108" s="14">
        <f t="shared" si="26"/>
        <v>0</v>
      </c>
      <c r="L108" s="14">
        <f t="shared" si="26"/>
        <v>0</v>
      </c>
      <c r="M108" s="14">
        <f t="shared" si="26"/>
        <v>0</v>
      </c>
      <c r="N108" s="14">
        <f t="shared" si="26"/>
        <v>0</v>
      </c>
      <c r="O108" s="14">
        <f t="shared" si="26"/>
        <v>0</v>
      </c>
      <c r="P108" s="14">
        <f t="shared" si="26"/>
        <v>0</v>
      </c>
      <c r="Q108" s="14">
        <f t="shared" si="26"/>
        <v>0</v>
      </c>
      <c r="R108" s="14">
        <f t="shared" si="26"/>
        <v>83895.61</v>
      </c>
      <c r="S108" s="13"/>
      <c r="T108" s="14">
        <v>298224</v>
      </c>
    </row>
    <row r="109" spans="1:20" x14ac:dyDescent="0.3">
      <c r="A109" s="11"/>
      <c r="B109" s="11"/>
      <c r="C109" s="11"/>
      <c r="D109" s="11" t="s">
        <v>74</v>
      </c>
      <c r="E109" s="11"/>
      <c r="F109" s="12">
        <v>20846.16</v>
      </c>
      <c r="G109" s="12">
        <v>20626.88</v>
      </c>
      <c r="H109" s="12">
        <v>27623.45</v>
      </c>
      <c r="I109" s="12"/>
      <c r="J109" s="12"/>
      <c r="K109" s="12"/>
      <c r="L109" s="12"/>
      <c r="M109" s="12"/>
      <c r="N109" s="12"/>
      <c r="O109" s="12"/>
      <c r="P109" s="12"/>
      <c r="Q109" s="12"/>
      <c r="R109" s="12">
        <f t="shared" si="25"/>
        <v>69096.490000000005</v>
      </c>
      <c r="S109" s="13"/>
      <c r="T109" s="12">
        <v>208000.08</v>
      </c>
    </row>
    <row r="110" spans="1:20" x14ac:dyDescent="0.3">
      <c r="A110" s="11"/>
      <c r="B110" s="11"/>
      <c r="C110" s="11"/>
      <c r="D110" s="11" t="s">
        <v>76</v>
      </c>
      <c r="E110" s="11"/>
      <c r="F110" s="12">
        <v>780</v>
      </c>
      <c r="G110" s="12">
        <v>1129.28</v>
      </c>
      <c r="H110" s="12">
        <v>6943.83</v>
      </c>
      <c r="I110" s="12"/>
      <c r="J110" s="12"/>
      <c r="K110" s="12"/>
      <c r="L110" s="12"/>
      <c r="M110" s="12"/>
      <c r="N110" s="12"/>
      <c r="O110" s="12"/>
      <c r="P110" s="12"/>
      <c r="Q110" s="12"/>
      <c r="R110" s="12">
        <f t="shared" si="25"/>
        <v>8853.11</v>
      </c>
      <c r="S110" s="13"/>
      <c r="T110" s="12"/>
    </row>
    <row r="111" spans="1:20" x14ac:dyDescent="0.3">
      <c r="A111" s="11"/>
      <c r="B111" s="11"/>
      <c r="C111" s="11"/>
      <c r="D111" s="11" t="s">
        <v>92</v>
      </c>
      <c r="E111" s="11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>
        <f t="shared" si="25"/>
        <v>0</v>
      </c>
      <c r="S111" s="13"/>
      <c r="T111" s="12"/>
    </row>
    <row r="112" spans="1:20" x14ac:dyDescent="0.3">
      <c r="A112" s="11"/>
      <c r="B112" s="11"/>
      <c r="C112" s="11" t="s">
        <v>77</v>
      </c>
      <c r="D112" s="11"/>
      <c r="E112" s="11"/>
      <c r="F112" s="14">
        <f>ROUND(SUM(F96:F104)+SUM(F108:F111),5)</f>
        <v>54021.23</v>
      </c>
      <c r="G112" s="14">
        <f t="shared" ref="G112:Q112" si="27">ROUND(SUM(G96:G104)+SUM(G108:G111),5)</f>
        <v>48727.67</v>
      </c>
      <c r="H112" s="14">
        <f t="shared" ref="H112" si="28">ROUND(SUM(H96:H104)+SUM(H108:H111),5)</f>
        <v>75812.600000000006</v>
      </c>
      <c r="I112" s="14">
        <f t="shared" si="27"/>
        <v>0</v>
      </c>
      <c r="J112" s="14">
        <f t="shared" si="27"/>
        <v>0</v>
      </c>
      <c r="K112" s="14">
        <f t="shared" si="27"/>
        <v>0</v>
      </c>
      <c r="L112" s="14">
        <f t="shared" si="27"/>
        <v>0</v>
      </c>
      <c r="M112" s="14">
        <f t="shared" si="27"/>
        <v>0</v>
      </c>
      <c r="N112" s="14">
        <f t="shared" si="27"/>
        <v>0</v>
      </c>
      <c r="O112" s="14">
        <f t="shared" si="27"/>
        <v>0</v>
      </c>
      <c r="P112" s="14">
        <f t="shared" si="27"/>
        <v>0</v>
      </c>
      <c r="Q112" s="14">
        <f t="shared" si="27"/>
        <v>0</v>
      </c>
      <c r="R112" s="14">
        <f>ROUND(SUM(R97:R104)+SUM(R108:R111),5)</f>
        <v>178511.5</v>
      </c>
      <c r="S112" s="13">
        <f>SUM(R112/T112)</f>
        <v>0.30778477378362673</v>
      </c>
      <c r="T112" s="14">
        <f>ROUND(SUM(T96:T104)+SUM(T108:T110),5)</f>
        <v>579988.07999999996</v>
      </c>
    </row>
    <row r="113" spans="1:20" x14ac:dyDescent="0.3">
      <c r="A113" s="11"/>
      <c r="B113" s="11" t="s">
        <v>78</v>
      </c>
      <c r="C113" s="11"/>
      <c r="D113" s="11"/>
      <c r="E113" s="11"/>
      <c r="F113" s="14">
        <f t="shared" ref="F113:R113" si="29">ROUND(F54+F62+F67+F95+SUM(F112:F112),5)</f>
        <v>98862.51</v>
      </c>
      <c r="G113" s="14">
        <f t="shared" si="29"/>
        <v>121911.67</v>
      </c>
      <c r="H113" s="14">
        <f t="shared" si="29"/>
        <v>90317.72</v>
      </c>
      <c r="I113" s="14">
        <f t="shared" si="29"/>
        <v>0</v>
      </c>
      <c r="J113" s="14">
        <f t="shared" si="29"/>
        <v>0</v>
      </c>
      <c r="K113" s="14">
        <f t="shared" si="29"/>
        <v>0</v>
      </c>
      <c r="L113" s="14">
        <f t="shared" si="29"/>
        <v>0</v>
      </c>
      <c r="M113" s="14">
        <f t="shared" si="29"/>
        <v>0</v>
      </c>
      <c r="N113" s="14">
        <f t="shared" si="29"/>
        <v>0</v>
      </c>
      <c r="O113" s="14">
        <f t="shared" si="29"/>
        <v>0</v>
      </c>
      <c r="P113" s="14">
        <f t="shared" si="29"/>
        <v>0</v>
      </c>
      <c r="Q113" s="14">
        <f t="shared" si="29"/>
        <v>0</v>
      </c>
      <c r="R113" s="14">
        <f t="shared" si="29"/>
        <v>264419.34000000003</v>
      </c>
      <c r="S113" s="13">
        <f>SUM(R113/T113)</f>
        <v>0.39075728010028193</v>
      </c>
      <c r="T113" s="14">
        <f>ROUND(T43+T54+T67+T95+SUM(T112:T112),5)</f>
        <v>676684.36</v>
      </c>
    </row>
    <row r="114" spans="1:20" ht="16.2" thickBot="1" x14ac:dyDescent="0.35">
      <c r="A114" s="11" t="s">
        <v>108</v>
      </c>
      <c r="B114" s="11"/>
      <c r="C114" s="11"/>
      <c r="D114" s="11"/>
      <c r="E114" s="11"/>
      <c r="F114" s="17">
        <f t="shared" ref="F114:Q114" si="30">ROUND(F2+F42-F113,5)</f>
        <v>-69654.320000000007</v>
      </c>
      <c r="G114" s="14">
        <f t="shared" si="30"/>
        <v>-43342.76</v>
      </c>
      <c r="H114" s="17">
        <f t="shared" si="30"/>
        <v>-57916.72</v>
      </c>
      <c r="I114" s="17">
        <f t="shared" si="30"/>
        <v>0</v>
      </c>
      <c r="J114" s="17">
        <f t="shared" si="30"/>
        <v>0</v>
      </c>
      <c r="K114" s="17">
        <f t="shared" si="30"/>
        <v>0</v>
      </c>
      <c r="L114" s="17">
        <f t="shared" si="30"/>
        <v>0</v>
      </c>
      <c r="M114" s="17">
        <f t="shared" si="30"/>
        <v>0</v>
      </c>
      <c r="N114" s="17">
        <f t="shared" si="30"/>
        <v>0</v>
      </c>
      <c r="O114" s="17">
        <f t="shared" si="30"/>
        <v>0</v>
      </c>
      <c r="P114" s="17">
        <f t="shared" si="30"/>
        <v>0</v>
      </c>
      <c r="Q114" s="17">
        <f t="shared" si="30"/>
        <v>0</v>
      </c>
      <c r="R114" s="17">
        <f>ROUND(R42-R113,5)</f>
        <v>-124304.24</v>
      </c>
      <c r="S114" s="13"/>
      <c r="T114" s="12">
        <f>ROUND(T2+T42-T113,5)</f>
        <v>26738.68</v>
      </c>
    </row>
    <row r="115" spans="1:20" s="4" customFormat="1" ht="16.2" thickTop="1" x14ac:dyDescent="0.3">
      <c r="A115" s="18"/>
      <c r="B115" s="18"/>
      <c r="C115" s="18"/>
      <c r="D115" s="18"/>
      <c r="E115" s="24" t="s">
        <v>158</v>
      </c>
      <c r="G115" s="4">
        <v>46343.75</v>
      </c>
      <c r="S115" s="3"/>
    </row>
    <row r="116" spans="1:20" s="4" customFormat="1" ht="16.2" thickBot="1" x14ac:dyDescent="0.35">
      <c r="A116" s="18"/>
      <c r="B116" s="18"/>
      <c r="C116" s="18"/>
      <c r="D116" s="18"/>
      <c r="E116" s="26" t="s">
        <v>155</v>
      </c>
      <c r="G116" s="25">
        <f>SUM(G114:G115)</f>
        <v>3000.989999999998</v>
      </c>
      <c r="S116" s="3"/>
    </row>
    <row r="117" spans="1:20" s="4" customFormat="1" ht="16.2" thickTop="1" x14ac:dyDescent="0.3">
      <c r="A117" s="18"/>
      <c r="B117" s="18"/>
      <c r="C117" s="18"/>
      <c r="D117" s="18"/>
      <c r="E117" s="18"/>
      <c r="S117" s="3"/>
    </row>
    <row r="118" spans="1:20" s="4" customFormat="1" x14ac:dyDescent="0.3">
      <c r="A118" s="18"/>
      <c r="B118" s="18"/>
      <c r="C118" s="18"/>
      <c r="D118" s="18"/>
      <c r="E118" s="19" t="s">
        <v>107</v>
      </c>
      <c r="F118" s="20"/>
      <c r="G118" s="20"/>
      <c r="S118" s="3"/>
    </row>
    <row r="119" spans="1:20" s="4" customFormat="1" x14ac:dyDescent="0.3">
      <c r="A119" s="18"/>
      <c r="B119" s="18"/>
      <c r="C119" s="18"/>
      <c r="D119" s="18"/>
      <c r="E119" s="23" t="s">
        <v>147</v>
      </c>
      <c r="F119" s="20" t="s">
        <v>146</v>
      </c>
      <c r="G119" s="20"/>
      <c r="S119" s="3"/>
    </row>
    <row r="120" spans="1:20" s="4" customFormat="1" x14ac:dyDescent="0.3">
      <c r="A120" s="18"/>
      <c r="B120" s="18"/>
      <c r="C120" s="18"/>
      <c r="D120" s="18"/>
      <c r="E120" s="23" t="s">
        <v>147</v>
      </c>
      <c r="F120" s="20" t="s">
        <v>145</v>
      </c>
      <c r="G120" s="20"/>
      <c r="S120" s="3"/>
    </row>
    <row r="121" spans="1:20" s="4" customFormat="1" x14ac:dyDescent="0.3">
      <c r="A121" s="18"/>
      <c r="B121" s="18"/>
      <c r="C121" s="18"/>
      <c r="D121" s="18"/>
      <c r="E121" s="23" t="s">
        <v>148</v>
      </c>
      <c r="F121" s="20" t="s">
        <v>149</v>
      </c>
      <c r="G121" s="20"/>
      <c r="S121" s="3"/>
    </row>
    <row r="122" spans="1:20" s="4" customFormat="1" x14ac:dyDescent="0.3">
      <c r="A122" s="18"/>
      <c r="B122" s="18"/>
      <c r="C122" s="18"/>
      <c r="D122" s="18"/>
      <c r="E122" s="23" t="s">
        <v>148</v>
      </c>
      <c r="F122" s="20" t="s">
        <v>159</v>
      </c>
      <c r="G122" s="20"/>
      <c r="S122" s="3"/>
    </row>
    <row r="123" spans="1:20" s="4" customFormat="1" x14ac:dyDescent="0.3">
      <c r="A123" s="18"/>
      <c r="B123" s="18"/>
      <c r="C123" s="18"/>
      <c r="D123" s="18"/>
      <c r="E123" s="23" t="s">
        <v>151</v>
      </c>
      <c r="F123" s="20" t="s">
        <v>153</v>
      </c>
      <c r="G123" s="20"/>
      <c r="S123" s="3"/>
    </row>
    <row r="124" spans="1:20" s="4" customFormat="1" x14ac:dyDescent="0.3">
      <c r="A124" s="18"/>
      <c r="B124" s="18"/>
      <c r="C124" s="18"/>
      <c r="D124" s="18"/>
      <c r="E124" s="23" t="s">
        <v>151</v>
      </c>
      <c r="F124" s="20" t="s">
        <v>160</v>
      </c>
      <c r="G124" s="20"/>
      <c r="S124" s="3"/>
    </row>
    <row r="125" spans="1:20" s="4" customFormat="1" x14ac:dyDescent="0.3">
      <c r="A125" s="18"/>
      <c r="B125" s="18"/>
      <c r="C125" s="18"/>
      <c r="D125" s="18"/>
      <c r="E125" s="23" t="s">
        <v>151</v>
      </c>
      <c r="F125" s="20" t="s">
        <v>156</v>
      </c>
      <c r="G125" s="20"/>
      <c r="S125" s="3"/>
    </row>
    <row r="126" spans="1:20" s="4" customFormat="1" x14ac:dyDescent="0.3">
      <c r="A126" s="18"/>
      <c r="B126" s="18"/>
      <c r="C126" s="18"/>
      <c r="D126" s="18"/>
      <c r="E126" s="22" t="s">
        <v>151</v>
      </c>
      <c r="F126" s="20" t="s">
        <v>157</v>
      </c>
      <c r="G126" s="20"/>
      <c r="S126" s="3"/>
    </row>
    <row r="127" spans="1:20" s="4" customFormat="1" x14ac:dyDescent="0.3">
      <c r="A127" s="18"/>
      <c r="B127" s="18"/>
      <c r="C127" s="18"/>
      <c r="D127" s="18"/>
      <c r="E127" s="22"/>
      <c r="F127" s="20"/>
      <c r="G127" s="20"/>
      <c r="S127" s="3"/>
    </row>
    <row r="128" spans="1:20" s="4" customFormat="1" x14ac:dyDescent="0.3">
      <c r="A128" s="18"/>
      <c r="B128" s="18"/>
      <c r="C128" s="18"/>
      <c r="D128" s="18"/>
      <c r="E128" s="22"/>
      <c r="F128" s="20"/>
      <c r="G128" s="20"/>
      <c r="S128" s="3"/>
    </row>
    <row r="129" spans="1:19" s="4" customFormat="1" x14ac:dyDescent="0.3">
      <c r="A129" s="18"/>
      <c r="B129" s="18"/>
      <c r="C129" s="18"/>
      <c r="D129" s="18"/>
      <c r="E129" s="22"/>
      <c r="F129" s="20"/>
      <c r="G129" s="20"/>
      <c r="S129" s="3"/>
    </row>
  </sheetData>
  <printOptions horizontalCentered="1" gridLines="1"/>
  <pageMargins left="0.25" right="0.25" top="1" bottom="0.5" header="0.3" footer="0.3"/>
  <pageSetup scale="66" fitToHeight="0" orientation="landscape" horizontalDpi="1200" verticalDpi="1200" r:id="rId1"/>
  <headerFooter>
    <oddHeader>&amp;C&amp;"-,Italic"&amp;16Fairbanks Youth Advocates
Monthly Budget Comparison Report</oddHeader>
    <oddFooter>&amp;CPage# &amp;P of &amp;N&amp;R&amp;D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CEBD3-3B07-4E81-BC24-F6650C536127}">
  <sheetPr>
    <pageSetUpPr fitToPage="1"/>
  </sheetPr>
  <dimension ref="A1:T129"/>
  <sheetViews>
    <sheetView zoomScale="170" zoomScaleNormal="170" workbookViewId="0">
      <pane xSplit="5" ySplit="1" topLeftCell="F2" activePane="bottomRight" state="frozen"/>
      <selection activeCell="A2" sqref="A2"/>
      <selection pane="topRight" activeCell="G2" sqref="G2"/>
      <selection pane="bottomLeft" activeCell="A3" sqref="A3"/>
      <selection pane="bottomRight" activeCell="F123" sqref="F123"/>
    </sheetView>
  </sheetViews>
  <sheetFormatPr defaultColWidth="8.8984375" defaultRowHeight="15.6" x14ac:dyDescent="0.3"/>
  <cols>
    <col min="1" max="4" width="3" style="18" customWidth="1"/>
    <col min="5" max="5" width="32.8984375" style="18" bestFit="1" customWidth="1"/>
    <col min="6" max="6" width="11.69921875" style="4" customWidth="1"/>
    <col min="7" max="7" width="12.19921875" style="4" customWidth="1"/>
    <col min="8" max="8" width="11.69921875" style="4" customWidth="1"/>
    <col min="9" max="9" width="12.19921875" style="4" hidden="1" customWidth="1"/>
    <col min="10" max="10" width="11.69921875" style="4" hidden="1" customWidth="1"/>
    <col min="11" max="11" width="11.09765625" style="4" hidden="1" customWidth="1"/>
    <col min="12" max="17" width="11.69921875" style="4" hidden="1" customWidth="1"/>
    <col min="18" max="18" width="13.3984375" style="4" customWidth="1"/>
    <col min="19" max="19" width="9.19921875" style="3" bestFit="1" customWidth="1"/>
    <col min="20" max="20" width="13.59765625" style="4" bestFit="1" customWidth="1"/>
    <col min="21" max="16384" width="8.8984375" style="1"/>
  </cols>
  <sheetData>
    <row r="1" spans="1:20" s="2" customFormat="1" ht="31.2" x14ac:dyDescent="0.3">
      <c r="A1" s="5"/>
      <c r="B1" s="5"/>
      <c r="C1" s="5"/>
      <c r="D1" s="5"/>
      <c r="E1" s="5"/>
      <c r="F1" s="6" t="s">
        <v>144</v>
      </c>
      <c r="G1" s="6" t="s">
        <v>2</v>
      </c>
      <c r="H1" s="7" t="s">
        <v>83</v>
      </c>
      <c r="I1" s="7" t="s">
        <v>91</v>
      </c>
      <c r="J1" s="8" t="s">
        <v>96</v>
      </c>
      <c r="K1" s="8" t="s">
        <v>97</v>
      </c>
      <c r="L1" s="8" t="s">
        <v>103</v>
      </c>
      <c r="M1" s="8" t="s">
        <v>111</v>
      </c>
      <c r="N1" s="8" t="s">
        <v>112</v>
      </c>
      <c r="O1" s="8" t="s">
        <v>119</v>
      </c>
      <c r="P1" s="8" t="s">
        <v>129</v>
      </c>
      <c r="Q1" s="8" t="s">
        <v>138</v>
      </c>
      <c r="R1" s="6" t="s">
        <v>79</v>
      </c>
      <c r="S1" s="9" t="s">
        <v>1</v>
      </c>
      <c r="T1" s="10" t="s">
        <v>3</v>
      </c>
    </row>
    <row r="2" spans="1:20" x14ac:dyDescent="0.3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3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3">
      <c r="A4" s="11"/>
      <c r="B4" s="11"/>
      <c r="C4" s="11" t="s">
        <v>6</v>
      </c>
      <c r="D4" s="11"/>
      <c r="E4" s="11"/>
      <c r="F4" s="12">
        <v>13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2"/>
    </row>
    <row r="5" spans="1:20" x14ac:dyDescent="0.3">
      <c r="A5" s="11"/>
      <c r="B5" s="11"/>
      <c r="C5" s="11"/>
      <c r="D5" s="11" t="s">
        <v>7</v>
      </c>
      <c r="E5" s="11"/>
      <c r="F5" s="12">
        <v>1553.86</v>
      </c>
      <c r="G5" s="12">
        <v>7663.34</v>
      </c>
      <c r="H5" s="12">
        <v>100</v>
      </c>
      <c r="I5" s="12"/>
      <c r="J5" s="12"/>
      <c r="K5" s="12"/>
      <c r="L5" s="12"/>
      <c r="M5" s="12"/>
      <c r="N5" s="12"/>
      <c r="O5" s="12"/>
      <c r="P5" s="12"/>
      <c r="Q5" s="12"/>
      <c r="R5" s="12">
        <f>SUM(F5:Q5)</f>
        <v>9317.2000000000007</v>
      </c>
      <c r="S5" s="13"/>
      <c r="T5" s="12"/>
    </row>
    <row r="6" spans="1:20" x14ac:dyDescent="0.3">
      <c r="A6" s="11"/>
      <c r="B6" s="11"/>
      <c r="C6" s="11"/>
      <c r="D6" s="11" t="s">
        <v>8</v>
      </c>
      <c r="E6" s="11"/>
      <c r="F6" s="12">
        <v>3140</v>
      </c>
      <c r="G6" s="12">
        <v>2188.0100000000002</v>
      </c>
      <c r="H6" s="12">
        <v>3541.81</v>
      </c>
      <c r="I6" s="12"/>
      <c r="J6" s="12"/>
      <c r="K6" s="12"/>
      <c r="L6" s="12"/>
      <c r="M6" s="12"/>
      <c r="N6" s="12"/>
      <c r="O6" s="12"/>
      <c r="P6" s="12"/>
      <c r="Q6" s="12"/>
      <c r="R6" s="12">
        <f t="shared" ref="R6:R8" si="0">SUM(F6:Q6)</f>
        <v>8869.82</v>
      </c>
      <c r="S6" s="13"/>
      <c r="T6" s="12"/>
    </row>
    <row r="7" spans="1:20" x14ac:dyDescent="0.3">
      <c r="A7" s="11"/>
      <c r="B7" s="11"/>
      <c r="C7" s="11"/>
      <c r="D7" s="11" t="s">
        <v>98</v>
      </c>
      <c r="E7" s="11"/>
      <c r="F7" s="12">
        <v>500</v>
      </c>
      <c r="G7" s="12">
        <v>767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f t="shared" si="0"/>
        <v>1267</v>
      </c>
      <c r="S7" s="13"/>
      <c r="T7" s="12"/>
    </row>
    <row r="8" spans="1:20" x14ac:dyDescent="0.3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 t="shared" si="0"/>
        <v>0</v>
      </c>
      <c r="S8" s="13"/>
      <c r="T8" s="12"/>
    </row>
    <row r="9" spans="1:20" x14ac:dyDescent="0.3">
      <c r="A9" s="11"/>
      <c r="B9" s="11"/>
      <c r="C9" s="11" t="s">
        <v>9</v>
      </c>
      <c r="D9" s="11"/>
      <c r="E9" s="11"/>
      <c r="F9" s="14">
        <f>SUM(F4:F8)</f>
        <v>5206.8599999999997</v>
      </c>
      <c r="G9" s="14">
        <f t="shared" ref="G9:R9" si="1">SUM(G4:G8)</f>
        <v>10618.35</v>
      </c>
      <c r="H9" s="14">
        <f t="shared" si="1"/>
        <v>3641.81</v>
      </c>
      <c r="I9" s="14">
        <f t="shared" si="1"/>
        <v>0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4">
        <f t="shared" si="1"/>
        <v>0</v>
      </c>
      <c r="P9" s="14">
        <f t="shared" si="1"/>
        <v>0</v>
      </c>
      <c r="Q9" s="14">
        <f t="shared" si="1"/>
        <v>0</v>
      </c>
      <c r="R9" s="14">
        <f t="shared" si="1"/>
        <v>19454.02</v>
      </c>
      <c r="S9" s="13">
        <f>SUM(R9/T9)</f>
        <v>7.7816079999999996E-2</v>
      </c>
      <c r="T9" s="12">
        <v>250000</v>
      </c>
    </row>
    <row r="10" spans="1:20" x14ac:dyDescent="0.3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3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3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>
        <f t="shared" ref="R12:R18" si="2">SUM(F12:Q12)</f>
        <v>0</v>
      </c>
      <c r="S12" s="13">
        <f>SUM(R12/T12)</f>
        <v>0</v>
      </c>
      <c r="T12" s="12">
        <v>5000</v>
      </c>
    </row>
    <row r="13" spans="1:20" x14ac:dyDescent="0.3">
      <c r="A13" s="11"/>
      <c r="B13" s="11"/>
      <c r="C13" s="11"/>
      <c r="D13" s="1"/>
      <c r="E13" s="11" t="s">
        <v>11</v>
      </c>
      <c r="F13" s="12">
        <v>14627.25</v>
      </c>
      <c r="G13" s="12">
        <v>15793</v>
      </c>
      <c r="H13" s="12">
        <v>15793</v>
      </c>
      <c r="I13" s="12"/>
      <c r="J13" s="12"/>
      <c r="K13" s="12"/>
      <c r="L13" s="12"/>
      <c r="M13" s="12"/>
      <c r="N13" s="12"/>
      <c r="O13" s="12"/>
      <c r="P13" s="12"/>
      <c r="Q13" s="12"/>
      <c r="R13" s="12">
        <f t="shared" si="2"/>
        <v>46213.25</v>
      </c>
      <c r="S13" s="13">
        <f>SUM(R13/T13)</f>
        <v>0.24385137773462648</v>
      </c>
      <c r="T13" s="12">
        <v>189514</v>
      </c>
    </row>
    <row r="14" spans="1:20" x14ac:dyDescent="0.3">
      <c r="A14" s="11"/>
      <c r="B14" s="11"/>
      <c r="C14" s="11"/>
      <c r="D14" s="1"/>
      <c r="E14" s="11" t="s">
        <v>12</v>
      </c>
      <c r="F14" s="12"/>
      <c r="G14" s="12">
        <v>46084.43</v>
      </c>
      <c r="H14" s="12">
        <v>3956</v>
      </c>
      <c r="I14" s="12"/>
      <c r="J14" s="12"/>
      <c r="K14" s="12"/>
      <c r="L14" s="12"/>
      <c r="M14" s="12"/>
      <c r="N14" s="12"/>
      <c r="O14" s="12"/>
      <c r="P14" s="12"/>
      <c r="Q14" s="12"/>
      <c r="R14" s="12">
        <f t="shared" si="2"/>
        <v>50040.43</v>
      </c>
      <c r="S14" s="13">
        <f>SUM(R14/T14)</f>
        <v>0.80829007091052996</v>
      </c>
      <c r="T14" s="12">
        <v>61909</v>
      </c>
    </row>
    <row r="15" spans="1:20" x14ac:dyDescent="0.3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2"/>
        <v>0</v>
      </c>
      <c r="S15" s="13"/>
      <c r="T15" s="12"/>
    </row>
    <row r="16" spans="1:20" x14ac:dyDescent="0.3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2"/>
        <v>0</v>
      </c>
      <c r="S16" s="13"/>
      <c r="T16" s="12"/>
    </row>
    <row r="17" spans="1:20" x14ac:dyDescent="0.3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2"/>
        <v>0</v>
      </c>
      <c r="S17" s="13"/>
      <c r="T17" s="12"/>
    </row>
    <row r="18" spans="1:20" x14ac:dyDescent="0.3">
      <c r="A18" s="11"/>
      <c r="B18" s="11"/>
      <c r="C18" s="11"/>
      <c r="D18" s="11"/>
      <c r="E18" s="11" t="s">
        <v>90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f t="shared" si="2"/>
        <v>0</v>
      </c>
      <c r="S18" s="13"/>
      <c r="T18" s="12"/>
    </row>
    <row r="19" spans="1:20" x14ac:dyDescent="0.3">
      <c r="A19" s="11"/>
      <c r="B19" s="11"/>
      <c r="C19" s="11" t="s">
        <v>13</v>
      </c>
      <c r="D19" s="11"/>
      <c r="E19" s="11"/>
      <c r="F19" s="14">
        <f>ROUND(SUM(F10:F18),5)</f>
        <v>14627.25</v>
      </c>
      <c r="G19" s="14">
        <f t="shared" ref="G19:R19" si="3">ROUND(SUM(G10:G18),5)</f>
        <v>61877.43</v>
      </c>
      <c r="H19" s="14">
        <f t="shared" si="3"/>
        <v>19749</v>
      </c>
      <c r="I19" s="14">
        <f t="shared" si="3"/>
        <v>0</v>
      </c>
      <c r="J19" s="14">
        <f t="shared" si="3"/>
        <v>0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14">
        <f t="shared" si="3"/>
        <v>0</v>
      </c>
      <c r="O19" s="14">
        <f t="shared" si="3"/>
        <v>0</v>
      </c>
      <c r="P19" s="14">
        <f t="shared" si="3"/>
        <v>0</v>
      </c>
      <c r="Q19" s="14">
        <f t="shared" si="3"/>
        <v>0</v>
      </c>
      <c r="R19" s="14">
        <f t="shared" si="3"/>
        <v>96253.68</v>
      </c>
      <c r="S19" s="13">
        <f>SUM(R19/T19)</f>
        <v>0.375370696076405</v>
      </c>
      <c r="T19" s="14">
        <f>ROUND(SUM(T10:T14),5)</f>
        <v>256423</v>
      </c>
    </row>
    <row r="20" spans="1:20" x14ac:dyDescent="0.3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3">
      <c r="A21" s="11"/>
      <c r="B21" s="11"/>
      <c r="C21" s="11"/>
      <c r="D21" s="11" t="s">
        <v>15</v>
      </c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  <c r="T21" s="12"/>
    </row>
    <row r="22" spans="1:20" x14ac:dyDescent="0.3">
      <c r="A22" s="11"/>
      <c r="B22" s="11"/>
      <c r="C22" s="11" t="s">
        <v>16</v>
      </c>
      <c r="D22" s="11"/>
      <c r="E22" s="11"/>
      <c r="F22" s="14">
        <f>ROUND(SUM(F20:F21),5)</f>
        <v>0</v>
      </c>
      <c r="G22" s="14">
        <f t="shared" ref="G22:R22" si="4">ROUND(SUM(G20:G21),5)</f>
        <v>0</v>
      </c>
      <c r="H22" s="14">
        <f t="shared" si="4"/>
        <v>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 t="shared" si="4"/>
        <v>0</v>
      </c>
      <c r="S22" s="13"/>
      <c r="T22" s="14">
        <f>ROUND(SUM(T20:T21),5)</f>
        <v>0</v>
      </c>
    </row>
    <row r="23" spans="1:20" x14ac:dyDescent="0.3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3">
      <c r="A24" s="11"/>
      <c r="B24" s="11"/>
      <c r="C24" s="11"/>
      <c r="D24" s="11" t="s">
        <v>18</v>
      </c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f t="shared" ref="R24:R25" si="5">SUM(F24:Q24)</f>
        <v>0</v>
      </c>
      <c r="S24" s="13"/>
      <c r="T24" s="12"/>
    </row>
    <row r="25" spans="1:20" x14ac:dyDescent="0.3">
      <c r="A25" s="11"/>
      <c r="B25" s="11"/>
      <c r="C25" s="11"/>
      <c r="D25" s="11" t="s">
        <v>19</v>
      </c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f t="shared" si="5"/>
        <v>0</v>
      </c>
      <c r="S25" s="13"/>
      <c r="T25" s="12">
        <v>5000.04</v>
      </c>
    </row>
    <row r="26" spans="1:20" x14ac:dyDescent="0.3">
      <c r="A26" s="11"/>
      <c r="B26" s="11"/>
      <c r="C26" s="11" t="s">
        <v>20</v>
      </c>
      <c r="D26" s="11"/>
      <c r="E26" s="11"/>
      <c r="F26" s="14">
        <f>ROUND(SUM(F23:F25),5)</f>
        <v>0</v>
      </c>
      <c r="G26" s="14">
        <f t="shared" ref="G26:R26" si="6">ROUND(SUM(G23:G25),5)</f>
        <v>0</v>
      </c>
      <c r="H26" s="14">
        <f t="shared" si="6"/>
        <v>0</v>
      </c>
      <c r="I26" s="14">
        <f t="shared" si="6"/>
        <v>0</v>
      </c>
      <c r="J26" s="14">
        <f t="shared" si="6"/>
        <v>0</v>
      </c>
      <c r="K26" s="14">
        <f t="shared" si="6"/>
        <v>0</v>
      </c>
      <c r="L26" s="14">
        <f t="shared" si="6"/>
        <v>0</v>
      </c>
      <c r="M26" s="14">
        <f t="shared" si="6"/>
        <v>0</v>
      </c>
      <c r="N26" s="14">
        <f t="shared" si="6"/>
        <v>0</v>
      </c>
      <c r="O26" s="14">
        <f t="shared" si="6"/>
        <v>0</v>
      </c>
      <c r="P26" s="14">
        <f t="shared" si="6"/>
        <v>0</v>
      </c>
      <c r="Q26" s="14">
        <f t="shared" si="6"/>
        <v>0</v>
      </c>
      <c r="R26" s="14">
        <f t="shared" si="6"/>
        <v>0</v>
      </c>
      <c r="S26" s="13">
        <f>SUM(R26/T26)</f>
        <v>0</v>
      </c>
      <c r="T26" s="14">
        <f>ROUND(SUM(T23:T25),5)</f>
        <v>5000.04</v>
      </c>
    </row>
    <row r="27" spans="1:20" x14ac:dyDescent="0.3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3">
      <c r="A28" s="11"/>
      <c r="B28" s="11"/>
      <c r="C28" s="11"/>
      <c r="D28" s="11" t="s">
        <v>95</v>
      </c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>
        <f t="shared" ref="R28:R35" si="7">SUM(F28:Q28)</f>
        <v>0</v>
      </c>
      <c r="S28" s="13"/>
      <c r="T28" s="12"/>
    </row>
    <row r="29" spans="1:20" x14ac:dyDescent="0.3">
      <c r="A29" s="11"/>
      <c r="B29" s="11"/>
      <c r="C29" s="11"/>
      <c r="D29" s="11" t="s">
        <v>22</v>
      </c>
      <c r="E29" s="11"/>
      <c r="F29" s="12">
        <v>4.68</v>
      </c>
      <c r="G29" s="12">
        <v>1.93</v>
      </c>
      <c r="H29" s="12">
        <v>52.92</v>
      </c>
      <c r="I29" s="12"/>
      <c r="J29" s="12"/>
      <c r="K29" s="12"/>
      <c r="L29" s="12"/>
      <c r="M29" s="12"/>
      <c r="N29" s="12"/>
      <c r="O29" s="12"/>
      <c r="P29" s="12"/>
      <c r="Q29" s="12"/>
      <c r="R29" s="12">
        <f t="shared" si="7"/>
        <v>59.53</v>
      </c>
      <c r="S29" s="13"/>
      <c r="T29" s="12"/>
    </row>
    <row r="30" spans="1:20" x14ac:dyDescent="0.3">
      <c r="A30" s="11"/>
      <c r="B30" s="11"/>
      <c r="C30" s="11"/>
      <c r="D30" s="11" t="s">
        <v>124</v>
      </c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>
        <f t="shared" si="7"/>
        <v>0</v>
      </c>
      <c r="S30" s="13"/>
      <c r="T30" s="12"/>
    </row>
    <row r="31" spans="1:20" x14ac:dyDescent="0.3">
      <c r="A31" s="11"/>
      <c r="B31" s="11"/>
      <c r="C31" s="11"/>
      <c r="D31" s="11" t="s">
        <v>85</v>
      </c>
      <c r="E31" s="11"/>
      <c r="F31" s="12">
        <v>85.28</v>
      </c>
      <c r="G31" s="12"/>
      <c r="H31" s="12">
        <v>2161.31</v>
      </c>
      <c r="I31" s="12"/>
      <c r="J31" s="12"/>
      <c r="K31" s="12"/>
      <c r="L31" s="12"/>
      <c r="M31" s="12"/>
      <c r="N31" s="12"/>
      <c r="O31" s="12"/>
      <c r="P31" s="12"/>
      <c r="Q31" s="12"/>
      <c r="R31" s="12">
        <f t="shared" si="7"/>
        <v>2246.59</v>
      </c>
      <c r="S31" s="13"/>
      <c r="T31" s="12"/>
    </row>
    <row r="32" spans="1:20" x14ac:dyDescent="0.3">
      <c r="A32" s="11"/>
      <c r="B32" s="11"/>
      <c r="C32" s="11"/>
      <c r="D32" s="11" t="s">
        <v>23</v>
      </c>
      <c r="E32" s="11"/>
      <c r="F32" s="12">
        <v>1944</v>
      </c>
      <c r="G32" s="12">
        <v>2656.8</v>
      </c>
      <c r="H32" s="12">
        <v>1004.4</v>
      </c>
      <c r="I32" s="12"/>
      <c r="J32" s="12"/>
      <c r="K32" s="12"/>
      <c r="L32" s="12"/>
      <c r="M32" s="12"/>
      <c r="N32" s="12"/>
      <c r="O32" s="12"/>
      <c r="P32" s="12"/>
      <c r="Q32" s="12"/>
      <c r="R32" s="12">
        <f t="shared" si="7"/>
        <v>5605.2</v>
      </c>
      <c r="S32" s="13"/>
      <c r="T32" s="12"/>
    </row>
    <row r="33" spans="1:20" x14ac:dyDescent="0.3">
      <c r="A33" s="11"/>
      <c r="B33" s="11"/>
      <c r="C33" s="11"/>
      <c r="D33" s="11" t="s">
        <v>93</v>
      </c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>
        <f t="shared" si="7"/>
        <v>0</v>
      </c>
      <c r="S33" s="13"/>
      <c r="T33" s="12"/>
    </row>
    <row r="34" spans="1:20" x14ac:dyDescent="0.3">
      <c r="A34" s="11"/>
      <c r="B34" s="11"/>
      <c r="C34" s="11"/>
      <c r="D34" s="11" t="s">
        <v>125</v>
      </c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>
        <f t="shared" si="7"/>
        <v>0</v>
      </c>
      <c r="S34" s="13"/>
      <c r="T34" s="12"/>
    </row>
    <row r="35" spans="1:20" x14ac:dyDescent="0.3">
      <c r="A35" s="11"/>
      <c r="B35" s="11"/>
      <c r="C35" s="11"/>
      <c r="D35" s="11" t="s">
        <v>24</v>
      </c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>
        <f t="shared" si="7"/>
        <v>0</v>
      </c>
      <c r="S35" s="13"/>
      <c r="T35" s="12"/>
    </row>
    <row r="36" spans="1:20" x14ac:dyDescent="0.3">
      <c r="A36" s="11"/>
      <c r="B36" s="11"/>
      <c r="C36" s="11" t="s">
        <v>25</v>
      </c>
      <c r="D36" s="11"/>
      <c r="E36" s="11"/>
      <c r="F36" s="14">
        <f>ROUND(SUM(F27:F35),5)</f>
        <v>2033.96</v>
      </c>
      <c r="G36" s="14">
        <f t="shared" ref="G36:R36" si="8">ROUND(SUM(G27:G35),5)</f>
        <v>2658.73</v>
      </c>
      <c r="H36" s="14">
        <f t="shared" si="8"/>
        <v>3218.63</v>
      </c>
      <c r="I36" s="14">
        <f t="shared" si="8"/>
        <v>0</v>
      </c>
      <c r="J36" s="14">
        <f t="shared" si="8"/>
        <v>0</v>
      </c>
      <c r="K36" s="14">
        <f t="shared" si="8"/>
        <v>0</v>
      </c>
      <c r="L36" s="14">
        <f t="shared" si="8"/>
        <v>0</v>
      </c>
      <c r="M36" s="14">
        <f t="shared" si="8"/>
        <v>0</v>
      </c>
      <c r="N36" s="14">
        <f t="shared" si="8"/>
        <v>0</v>
      </c>
      <c r="O36" s="14">
        <f t="shared" si="8"/>
        <v>0</v>
      </c>
      <c r="P36" s="14">
        <f t="shared" si="8"/>
        <v>0</v>
      </c>
      <c r="Q36" s="14">
        <f t="shared" si="8"/>
        <v>0</v>
      </c>
      <c r="R36" s="14">
        <f t="shared" si="8"/>
        <v>7911.32</v>
      </c>
      <c r="S36" s="13"/>
      <c r="T36" s="12"/>
    </row>
    <row r="37" spans="1:20" x14ac:dyDescent="0.3">
      <c r="A37" s="11"/>
      <c r="B37" s="11"/>
      <c r="C37" s="11" t="s">
        <v>26</v>
      </c>
      <c r="D37" s="11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  <c r="T37" s="12">
        <v>192000</v>
      </c>
    </row>
    <row r="38" spans="1:20" x14ac:dyDescent="0.3">
      <c r="A38" s="11"/>
      <c r="B38" s="11"/>
      <c r="C38" s="11"/>
      <c r="D38" s="11" t="s">
        <v>27</v>
      </c>
      <c r="E38" s="11"/>
      <c r="F38" s="12">
        <v>756.71</v>
      </c>
      <c r="G38" s="12">
        <v>1313.06</v>
      </c>
      <c r="H38" s="12">
        <v>462.78</v>
      </c>
      <c r="I38" s="12"/>
      <c r="J38" s="12"/>
      <c r="K38" s="12"/>
      <c r="L38" s="12"/>
      <c r="M38" s="12"/>
      <c r="N38" s="12"/>
      <c r="O38" s="12"/>
      <c r="P38" s="12"/>
      <c r="Q38" s="12"/>
      <c r="R38" s="12">
        <f t="shared" ref="R38:R39" si="9">SUM(F38:Q38)</f>
        <v>2532.5500000000002</v>
      </c>
      <c r="S38" s="13"/>
      <c r="T38" s="12"/>
    </row>
    <row r="39" spans="1:20" x14ac:dyDescent="0.3">
      <c r="A39" s="11"/>
      <c r="B39" s="11"/>
      <c r="C39" s="11"/>
      <c r="D39" s="11" t="s">
        <v>28</v>
      </c>
      <c r="E39" s="11"/>
      <c r="F39" s="12">
        <v>5111.8900000000003</v>
      </c>
      <c r="G39" s="12">
        <v>2101.34</v>
      </c>
      <c r="H39" s="12">
        <v>5278.78</v>
      </c>
      <c r="I39" s="12"/>
      <c r="J39" s="12"/>
      <c r="K39" s="12"/>
      <c r="L39" s="12"/>
      <c r="M39" s="12"/>
      <c r="N39" s="12"/>
      <c r="O39" s="12"/>
      <c r="P39" s="12"/>
      <c r="Q39" s="12"/>
      <c r="R39" s="12">
        <f t="shared" si="9"/>
        <v>12492.01</v>
      </c>
      <c r="S39" s="13"/>
      <c r="T39" s="12"/>
    </row>
    <row r="40" spans="1:20" x14ac:dyDescent="0.3">
      <c r="A40" s="11"/>
      <c r="B40" s="11"/>
      <c r="C40" s="11"/>
      <c r="D40" s="11" t="s">
        <v>150</v>
      </c>
      <c r="E40" s="11"/>
      <c r="F40" s="12"/>
      <c r="G40" s="12"/>
      <c r="H40" s="12">
        <v>50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3"/>
      <c r="T40" s="12"/>
    </row>
    <row r="41" spans="1:20" x14ac:dyDescent="0.3">
      <c r="A41" s="11"/>
      <c r="B41" s="11"/>
      <c r="C41" s="11" t="s">
        <v>30</v>
      </c>
      <c r="D41" s="11"/>
      <c r="E41" s="11"/>
      <c r="F41" s="15">
        <f>ROUND(SUM(F37:F39),5)</f>
        <v>5868.6</v>
      </c>
      <c r="G41" s="15">
        <f t="shared" ref="G41:Q41" si="10">ROUND(SUM(G37:G39),5)</f>
        <v>3414.4</v>
      </c>
      <c r="H41" s="15">
        <f>ROUND(SUM(H37:Q40),5)</f>
        <v>5791.56</v>
      </c>
      <c r="I41" s="15">
        <f t="shared" si="10"/>
        <v>0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10"/>
        <v>0</v>
      </c>
      <c r="O41" s="15">
        <f t="shared" si="10"/>
        <v>0</v>
      </c>
      <c r="P41" s="15">
        <f t="shared" si="10"/>
        <v>0</v>
      </c>
      <c r="Q41" s="15">
        <f t="shared" si="10"/>
        <v>0</v>
      </c>
      <c r="R41" s="14">
        <f>ROUND(SUM(R38:R40),5)</f>
        <v>15024.56</v>
      </c>
      <c r="S41" s="13">
        <f>SUM(R41/T41)</f>
        <v>7.8252916666666658E-2</v>
      </c>
      <c r="T41" s="14">
        <f>ROUND(SUM(T37:T39),5)</f>
        <v>192000</v>
      </c>
    </row>
    <row r="42" spans="1:20" x14ac:dyDescent="0.3">
      <c r="A42" s="11"/>
      <c r="B42" s="11" t="s">
        <v>31</v>
      </c>
      <c r="C42" s="11"/>
      <c r="D42" s="11"/>
      <c r="E42" s="11"/>
      <c r="F42" s="14">
        <f>ROUND(F9+F19+F22+F26+F36+F41,5)</f>
        <v>27736.67</v>
      </c>
      <c r="G42" s="14">
        <f t="shared" ref="G42:R42" si="11">ROUND(G9+G19+G22+G26+G36+G41,5)</f>
        <v>78568.91</v>
      </c>
      <c r="H42" s="14">
        <f t="shared" si="11"/>
        <v>32401</v>
      </c>
      <c r="I42" s="14">
        <f t="shared" si="11"/>
        <v>0</v>
      </c>
      <c r="J42" s="14">
        <f t="shared" si="11"/>
        <v>0</v>
      </c>
      <c r="K42" s="14">
        <f t="shared" si="11"/>
        <v>0</v>
      </c>
      <c r="L42" s="14">
        <f t="shared" si="11"/>
        <v>0</v>
      </c>
      <c r="M42" s="14">
        <f t="shared" si="11"/>
        <v>0</v>
      </c>
      <c r="N42" s="14">
        <f t="shared" si="11"/>
        <v>0</v>
      </c>
      <c r="O42" s="14">
        <f t="shared" si="11"/>
        <v>0</v>
      </c>
      <c r="P42" s="14">
        <f t="shared" si="11"/>
        <v>0</v>
      </c>
      <c r="Q42" s="14">
        <f t="shared" si="11"/>
        <v>0</v>
      </c>
      <c r="R42" s="14">
        <f t="shared" si="11"/>
        <v>138643.57999999999</v>
      </c>
      <c r="S42" s="13">
        <f>SUM(R42/T42)</f>
        <v>0.19709843453521222</v>
      </c>
      <c r="T42" s="14">
        <f>ROUND(T3+T9+T19+T22+T26+T36+T41,5)</f>
        <v>703423.04</v>
      </c>
    </row>
    <row r="43" spans="1:20" x14ac:dyDescent="0.3">
      <c r="A43" s="11"/>
      <c r="B43" s="11" t="s">
        <v>32</v>
      </c>
      <c r="C43" s="11"/>
      <c r="D43" s="11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T43" s="12"/>
    </row>
    <row r="44" spans="1:20" x14ac:dyDescent="0.3">
      <c r="A44" s="11"/>
      <c r="B44" s="11"/>
      <c r="C44" s="11" t="s">
        <v>33</v>
      </c>
      <c r="D44" s="11"/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3"/>
      <c r="T44" s="12"/>
    </row>
    <row r="45" spans="1:20" x14ac:dyDescent="0.3">
      <c r="A45" s="11"/>
      <c r="B45" s="11"/>
      <c r="C45" s="11"/>
      <c r="D45" s="11" t="s">
        <v>34</v>
      </c>
      <c r="E45" s="11"/>
      <c r="F45" s="12"/>
      <c r="G45" s="12"/>
      <c r="H45" s="12">
        <v>427.5</v>
      </c>
      <c r="I45" s="12"/>
      <c r="J45" s="12"/>
      <c r="K45" s="12"/>
      <c r="L45" s="12"/>
      <c r="M45" s="12"/>
      <c r="N45" s="12"/>
      <c r="O45" s="12"/>
      <c r="P45" s="12"/>
      <c r="Q45" s="12"/>
      <c r="R45" s="12">
        <f t="shared" ref="R45:R53" si="12">SUM(F45:Q45)</f>
        <v>427.5</v>
      </c>
      <c r="S45" s="13"/>
      <c r="T45" s="12"/>
    </row>
    <row r="46" spans="1:20" x14ac:dyDescent="0.3">
      <c r="A46" s="11"/>
      <c r="B46" s="11"/>
      <c r="C46" s="11"/>
      <c r="D46" s="11" t="s">
        <v>132</v>
      </c>
      <c r="E46" s="1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si="12"/>
        <v>0</v>
      </c>
      <c r="S46" s="13"/>
      <c r="T46" s="12"/>
    </row>
    <row r="47" spans="1:20" x14ac:dyDescent="0.3">
      <c r="A47" s="11"/>
      <c r="B47" s="11"/>
      <c r="C47" s="11"/>
      <c r="D47" s="11" t="s">
        <v>154</v>
      </c>
      <c r="E47" s="11"/>
      <c r="F47" s="12"/>
      <c r="G47" s="12">
        <v>46343.75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3"/>
      <c r="T47" s="12"/>
    </row>
    <row r="48" spans="1:20" x14ac:dyDescent="0.3">
      <c r="A48" s="11"/>
      <c r="B48" s="11"/>
      <c r="C48" s="11"/>
      <c r="D48" s="11" t="s">
        <v>133</v>
      </c>
      <c r="E48" s="11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f t="shared" si="12"/>
        <v>0</v>
      </c>
      <c r="S48" s="13"/>
      <c r="T48" s="12"/>
    </row>
    <row r="49" spans="1:20" x14ac:dyDescent="0.3">
      <c r="A49" s="11"/>
      <c r="B49" s="11"/>
      <c r="C49" s="11"/>
      <c r="D49" s="11" t="s">
        <v>134</v>
      </c>
      <c r="E49" s="11"/>
      <c r="F49" s="12">
        <v>263.10000000000002</v>
      </c>
      <c r="G49" s="12"/>
      <c r="H49" s="12">
        <v>55.41</v>
      </c>
      <c r="I49" s="12"/>
      <c r="J49" s="12"/>
      <c r="K49" s="12"/>
      <c r="L49" s="12"/>
      <c r="M49" s="12"/>
      <c r="N49" s="12"/>
      <c r="O49" s="12"/>
      <c r="P49" s="12"/>
      <c r="Q49" s="12"/>
      <c r="R49" s="12">
        <f t="shared" si="12"/>
        <v>318.51</v>
      </c>
      <c r="S49" s="13"/>
      <c r="T49" s="12"/>
    </row>
    <row r="50" spans="1:20" x14ac:dyDescent="0.3">
      <c r="A50" s="11"/>
      <c r="B50" s="11"/>
      <c r="C50" s="11"/>
      <c r="D50" s="11" t="s">
        <v>135</v>
      </c>
      <c r="E50" s="1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>
        <f t="shared" si="12"/>
        <v>0</v>
      </c>
      <c r="S50" s="13"/>
      <c r="T50" s="12"/>
    </row>
    <row r="51" spans="1:20" x14ac:dyDescent="0.3">
      <c r="A51" s="11"/>
      <c r="B51" s="11"/>
      <c r="C51" s="11"/>
      <c r="D51" s="11" t="s">
        <v>136</v>
      </c>
      <c r="E51" s="11"/>
      <c r="F51" s="12">
        <v>570.16</v>
      </c>
      <c r="G51" s="12">
        <v>843.3</v>
      </c>
      <c r="H51" s="12">
        <v>854.79</v>
      </c>
      <c r="I51" s="12"/>
      <c r="J51" s="12"/>
      <c r="K51" s="12"/>
      <c r="L51" s="12"/>
      <c r="M51" s="12"/>
      <c r="N51" s="12"/>
      <c r="O51" s="12"/>
      <c r="P51" s="12"/>
      <c r="Q51" s="12"/>
      <c r="R51" s="12">
        <f t="shared" si="12"/>
        <v>2268.25</v>
      </c>
      <c r="S51" s="13">
        <f>SUM(R51/T51)</f>
        <v>0.13126446759259258</v>
      </c>
      <c r="T51" s="12">
        <v>17280</v>
      </c>
    </row>
    <row r="52" spans="1:20" x14ac:dyDescent="0.3">
      <c r="A52" s="11"/>
      <c r="B52" s="11"/>
      <c r="C52" s="11"/>
      <c r="D52" s="11" t="s">
        <v>137</v>
      </c>
      <c r="E52" s="11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>
        <f t="shared" si="12"/>
        <v>0</v>
      </c>
      <c r="S52" s="13"/>
      <c r="T52" s="12"/>
    </row>
    <row r="53" spans="1:20" x14ac:dyDescent="0.3">
      <c r="A53" s="11"/>
      <c r="B53" s="11"/>
      <c r="C53" s="11"/>
      <c r="D53" s="11" t="s">
        <v>35</v>
      </c>
      <c r="E53" s="11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>
        <f t="shared" si="12"/>
        <v>0</v>
      </c>
      <c r="S53" s="13"/>
      <c r="T53" s="12">
        <v>10000.08</v>
      </c>
    </row>
    <row r="54" spans="1:20" x14ac:dyDescent="0.3">
      <c r="A54" s="11"/>
      <c r="B54" s="11"/>
      <c r="C54" s="11" t="s">
        <v>36</v>
      </c>
      <c r="D54" s="11"/>
      <c r="E54" s="11"/>
      <c r="F54" s="14">
        <f>ROUND(SUM(F44:F53),5)</f>
        <v>833.26</v>
      </c>
      <c r="G54" s="14">
        <f t="shared" ref="G54:R54" si="13">ROUND(SUM(G44:G53),5)</f>
        <v>47187.05</v>
      </c>
      <c r="H54" s="14">
        <f t="shared" si="13"/>
        <v>1337.7</v>
      </c>
      <c r="I54" s="14">
        <f t="shared" si="13"/>
        <v>0</v>
      </c>
      <c r="J54" s="14">
        <f t="shared" si="13"/>
        <v>0</v>
      </c>
      <c r="K54" s="14">
        <f t="shared" si="13"/>
        <v>0</v>
      </c>
      <c r="L54" s="14">
        <f t="shared" si="13"/>
        <v>0</v>
      </c>
      <c r="M54" s="14">
        <f t="shared" si="13"/>
        <v>0</v>
      </c>
      <c r="N54" s="14">
        <f t="shared" si="13"/>
        <v>0</v>
      </c>
      <c r="O54" s="14">
        <f t="shared" si="13"/>
        <v>0</v>
      </c>
      <c r="P54" s="14">
        <f t="shared" si="13"/>
        <v>0</v>
      </c>
      <c r="Q54" s="14">
        <f t="shared" si="13"/>
        <v>0</v>
      </c>
      <c r="R54" s="14">
        <f t="shared" si="13"/>
        <v>3014.26</v>
      </c>
      <c r="S54" s="13">
        <f>SUM(R54/T54)</f>
        <v>0.11049307773290988</v>
      </c>
      <c r="T54" s="14">
        <f>ROUND(T44+SUM(T46:T53),5)</f>
        <v>27280.080000000002</v>
      </c>
    </row>
    <row r="55" spans="1:20" x14ac:dyDescent="0.3">
      <c r="A55" s="11"/>
      <c r="B55" s="11"/>
      <c r="C55" s="11" t="s">
        <v>105</v>
      </c>
      <c r="D55" s="11"/>
      <c r="E55" s="11"/>
      <c r="F55" s="12">
        <v>5193.8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3"/>
      <c r="T55" s="12"/>
    </row>
    <row r="56" spans="1:20" x14ac:dyDescent="0.3">
      <c r="A56" s="11"/>
      <c r="B56" s="11"/>
      <c r="C56" s="11"/>
      <c r="D56" s="11" t="s">
        <v>121</v>
      </c>
      <c r="E56" s="11"/>
      <c r="F56" s="12">
        <v>25</v>
      </c>
      <c r="G56" s="12">
        <v>25</v>
      </c>
      <c r="H56" s="12">
        <v>25</v>
      </c>
      <c r="I56" s="12"/>
      <c r="J56" s="12"/>
      <c r="K56" s="12"/>
      <c r="L56" s="12"/>
      <c r="M56" s="12"/>
      <c r="N56" s="12"/>
      <c r="O56" s="12"/>
      <c r="P56" s="12"/>
      <c r="Q56" s="12"/>
      <c r="R56" s="12">
        <f t="shared" ref="R56:R61" si="14">SUM(F56:Q56)</f>
        <v>75</v>
      </c>
      <c r="S56" s="13"/>
      <c r="T56" s="12"/>
    </row>
    <row r="57" spans="1:20" x14ac:dyDescent="0.3">
      <c r="A57" s="11"/>
      <c r="B57" s="11"/>
      <c r="C57" s="11"/>
      <c r="D57" s="11" t="s">
        <v>114</v>
      </c>
      <c r="E57" s="11"/>
      <c r="F57" s="12"/>
      <c r="G57" s="12">
        <v>445.04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>
        <f t="shared" si="14"/>
        <v>445.04</v>
      </c>
      <c r="S57" s="13"/>
      <c r="T57" s="12"/>
    </row>
    <row r="58" spans="1:20" x14ac:dyDescent="0.3">
      <c r="A58" s="11"/>
      <c r="B58" s="11"/>
      <c r="C58" s="11" t="s">
        <v>100</v>
      </c>
      <c r="D58" s="11"/>
      <c r="E58" s="11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>
        <f t="shared" si="14"/>
        <v>0</v>
      </c>
      <c r="S58" s="13"/>
      <c r="T58" s="12"/>
    </row>
    <row r="59" spans="1:20" x14ac:dyDescent="0.3">
      <c r="A59" s="11"/>
      <c r="B59" s="11"/>
      <c r="C59" s="11"/>
      <c r="D59" s="11" t="s">
        <v>101</v>
      </c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f t="shared" si="14"/>
        <v>0</v>
      </c>
      <c r="S59" s="13"/>
      <c r="T59" s="12"/>
    </row>
    <row r="60" spans="1:20" x14ac:dyDescent="0.3">
      <c r="A60" s="11"/>
      <c r="B60" s="11"/>
      <c r="C60" s="11"/>
      <c r="D60" s="11" t="s">
        <v>139</v>
      </c>
      <c r="E60" s="11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3"/>
      <c r="T60" s="12"/>
    </row>
    <row r="61" spans="1:20" x14ac:dyDescent="0.3">
      <c r="A61" s="11"/>
      <c r="B61" s="11"/>
      <c r="C61" s="11"/>
      <c r="D61" s="11" t="s">
        <v>115</v>
      </c>
      <c r="E61" s="11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>
        <f t="shared" si="14"/>
        <v>0</v>
      </c>
      <c r="S61" s="13"/>
      <c r="T61" s="12"/>
    </row>
    <row r="62" spans="1:20" x14ac:dyDescent="0.3">
      <c r="A62" s="11"/>
      <c r="B62" s="11"/>
      <c r="C62" s="11" t="s">
        <v>106</v>
      </c>
      <c r="D62" s="11"/>
      <c r="E62" s="11"/>
      <c r="F62" s="14">
        <f>SUM(F55:F61)</f>
        <v>5218.8</v>
      </c>
      <c r="G62" s="14">
        <f t="shared" ref="G62:Q62" si="15">SUM(G55:G61)</f>
        <v>470.04</v>
      </c>
      <c r="H62" s="14">
        <f t="shared" si="15"/>
        <v>25</v>
      </c>
      <c r="I62" s="14">
        <f t="shared" si="15"/>
        <v>0</v>
      </c>
      <c r="J62" s="14">
        <f t="shared" si="15"/>
        <v>0</v>
      </c>
      <c r="K62" s="14">
        <f t="shared" si="15"/>
        <v>0</v>
      </c>
      <c r="L62" s="14">
        <f t="shared" si="15"/>
        <v>0</v>
      </c>
      <c r="M62" s="14">
        <f t="shared" si="15"/>
        <v>0</v>
      </c>
      <c r="N62" s="14">
        <f t="shared" si="15"/>
        <v>0</v>
      </c>
      <c r="O62" s="14">
        <f t="shared" si="15"/>
        <v>0</v>
      </c>
      <c r="P62" s="14">
        <f t="shared" si="15"/>
        <v>0</v>
      </c>
      <c r="Q62" s="14">
        <f t="shared" si="15"/>
        <v>0</v>
      </c>
      <c r="R62" s="14">
        <f>SUM(R55:R61)</f>
        <v>520.04</v>
      </c>
      <c r="S62" s="13"/>
      <c r="T62" s="12"/>
    </row>
    <row r="63" spans="1:20" x14ac:dyDescent="0.3">
      <c r="A63" s="11"/>
      <c r="B63" s="11"/>
      <c r="C63" s="11" t="s">
        <v>37</v>
      </c>
      <c r="D63" s="11"/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3"/>
      <c r="T63" s="12"/>
    </row>
    <row r="64" spans="1:20" x14ac:dyDescent="0.3">
      <c r="A64" s="11"/>
      <c r="B64" s="11"/>
      <c r="C64" s="11"/>
      <c r="D64" s="11" t="s">
        <v>86</v>
      </c>
      <c r="E64" s="11"/>
      <c r="F64" s="12">
        <v>28086.83</v>
      </c>
      <c r="G64" s="12">
        <v>6022</v>
      </c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>
        <f t="shared" ref="R64:R66" si="16">SUM(F64:Q64)</f>
        <v>34108.83</v>
      </c>
      <c r="S64" s="13"/>
      <c r="T64" s="12">
        <v>5000</v>
      </c>
    </row>
    <row r="65" spans="1:20" x14ac:dyDescent="0.3">
      <c r="A65" s="11"/>
      <c r="B65" s="11"/>
      <c r="C65" s="11"/>
      <c r="D65" s="11" t="s">
        <v>38</v>
      </c>
      <c r="E65" s="11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>
        <f t="shared" si="16"/>
        <v>0</v>
      </c>
      <c r="S65" s="13"/>
      <c r="T65" s="12">
        <v>5000</v>
      </c>
    </row>
    <row r="66" spans="1:20" x14ac:dyDescent="0.3">
      <c r="A66" s="11"/>
      <c r="B66" s="11"/>
      <c r="C66" s="11"/>
      <c r="D66" s="11" t="s">
        <v>39</v>
      </c>
      <c r="E66" s="11"/>
      <c r="F66" s="12">
        <v>682.83</v>
      </c>
      <c r="G66" s="12">
        <v>3748.67</v>
      </c>
      <c r="H66" s="12">
        <v>2019.1</v>
      </c>
      <c r="I66" s="12"/>
      <c r="J66" s="12"/>
      <c r="K66" s="12"/>
      <c r="L66" s="12"/>
      <c r="M66" s="12"/>
      <c r="N66" s="12"/>
      <c r="O66" s="12"/>
      <c r="P66" s="12"/>
      <c r="Q66" s="12"/>
      <c r="R66" s="12">
        <f t="shared" si="16"/>
        <v>6450.6</v>
      </c>
      <c r="S66" s="13">
        <f>SUM(R66/T66)</f>
        <v>0.64505483956128351</v>
      </c>
      <c r="T66" s="12">
        <v>10000.08</v>
      </c>
    </row>
    <row r="67" spans="1:20" x14ac:dyDescent="0.3">
      <c r="A67" s="11"/>
      <c r="B67" s="11"/>
      <c r="C67" s="11" t="s">
        <v>40</v>
      </c>
      <c r="D67" s="11"/>
      <c r="E67" s="11"/>
      <c r="F67" s="14">
        <f>ROUND(SUM(F64:F66),5)</f>
        <v>28769.66</v>
      </c>
      <c r="G67" s="14">
        <f t="shared" ref="G67:Q67" si="17">ROUND(SUM(G64:G66),5)</f>
        <v>9770.67</v>
      </c>
      <c r="H67" s="14">
        <f t="shared" si="17"/>
        <v>2019.1</v>
      </c>
      <c r="I67" s="14">
        <f t="shared" si="17"/>
        <v>0</v>
      </c>
      <c r="J67" s="14">
        <f t="shared" si="17"/>
        <v>0</v>
      </c>
      <c r="K67" s="14">
        <f t="shared" si="17"/>
        <v>0</v>
      </c>
      <c r="L67" s="14">
        <f t="shared" si="17"/>
        <v>0</v>
      </c>
      <c r="M67" s="14">
        <f t="shared" si="17"/>
        <v>0</v>
      </c>
      <c r="N67" s="14">
        <f t="shared" si="17"/>
        <v>0</v>
      </c>
      <c r="O67" s="14">
        <f t="shared" si="17"/>
        <v>0</v>
      </c>
      <c r="P67" s="14">
        <f t="shared" si="17"/>
        <v>0</v>
      </c>
      <c r="Q67" s="14">
        <f t="shared" si="17"/>
        <v>0</v>
      </c>
      <c r="R67" s="14">
        <f>ROUND(SUM(R63:R66),5)</f>
        <v>40559.43</v>
      </c>
      <c r="S67" s="13">
        <f>SUM(R67/T67)</f>
        <v>2.0279633881464472</v>
      </c>
      <c r="T67" s="14">
        <f>ROUND(SUM(T63:T66),5)</f>
        <v>20000.080000000002</v>
      </c>
    </row>
    <row r="68" spans="1:20" x14ac:dyDescent="0.3">
      <c r="A68" s="11"/>
      <c r="B68" s="11"/>
      <c r="C68" s="11" t="s">
        <v>41</v>
      </c>
      <c r="D68" s="11"/>
      <c r="E68" s="11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3"/>
      <c r="T68" s="12"/>
    </row>
    <row r="69" spans="1:20" x14ac:dyDescent="0.3">
      <c r="A69" s="11"/>
      <c r="B69" s="11"/>
      <c r="C69" s="11"/>
      <c r="D69" s="11" t="s">
        <v>42</v>
      </c>
      <c r="E69" s="11"/>
      <c r="F69" s="12"/>
      <c r="G69" s="12">
        <v>29.24</v>
      </c>
      <c r="H69" s="12">
        <v>170</v>
      </c>
      <c r="I69" s="12"/>
      <c r="J69" s="12"/>
      <c r="K69" s="12"/>
      <c r="L69" s="12"/>
      <c r="M69" s="12"/>
      <c r="N69" s="12"/>
      <c r="O69" s="12"/>
      <c r="P69" s="12"/>
      <c r="Q69" s="12"/>
      <c r="R69" s="12">
        <f t="shared" ref="R69:R83" si="18">SUM(F69:Q69)</f>
        <v>199.24</v>
      </c>
      <c r="S69" s="13"/>
      <c r="T69" s="12"/>
    </row>
    <row r="70" spans="1:20" x14ac:dyDescent="0.3">
      <c r="A70" s="11"/>
      <c r="B70" s="11"/>
      <c r="C70" s="11"/>
      <c r="D70" s="11" t="s">
        <v>43</v>
      </c>
      <c r="E70" s="11"/>
      <c r="F70" s="12">
        <v>5</v>
      </c>
      <c r="G70" s="12"/>
      <c r="H70" s="12">
        <v>2169.2800000000002</v>
      </c>
      <c r="I70" s="12"/>
      <c r="J70" s="12"/>
      <c r="K70" s="12"/>
      <c r="L70" s="12"/>
      <c r="M70" s="12"/>
      <c r="N70" s="12"/>
      <c r="O70" s="12"/>
      <c r="P70" s="12"/>
      <c r="Q70" s="12"/>
      <c r="R70" s="12">
        <f t="shared" si="18"/>
        <v>2174.2800000000002</v>
      </c>
      <c r="S70" s="13"/>
      <c r="T70" s="12"/>
    </row>
    <row r="71" spans="1:20" x14ac:dyDescent="0.3">
      <c r="A71" s="11"/>
      <c r="B71" s="11"/>
      <c r="C71" s="11"/>
      <c r="D71" s="11" t="s">
        <v>44</v>
      </c>
      <c r="E71" s="11"/>
      <c r="F71" s="12">
        <v>10</v>
      </c>
      <c r="G71" s="12">
        <v>20</v>
      </c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>
        <f t="shared" si="18"/>
        <v>30</v>
      </c>
      <c r="S71" s="13"/>
      <c r="T71" s="12"/>
    </row>
    <row r="72" spans="1:20" x14ac:dyDescent="0.3">
      <c r="A72" s="11"/>
      <c r="B72" s="11"/>
      <c r="C72" s="11"/>
      <c r="D72" s="11" t="s">
        <v>45</v>
      </c>
      <c r="E72" s="11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>
        <f t="shared" si="18"/>
        <v>0</v>
      </c>
      <c r="S72" s="13"/>
      <c r="T72" s="12"/>
    </row>
    <row r="73" spans="1:20" x14ac:dyDescent="0.3">
      <c r="A73" s="11"/>
      <c r="B73" s="11"/>
      <c r="C73" s="11"/>
      <c r="D73" s="11" t="s">
        <v>46</v>
      </c>
      <c r="E73" s="11"/>
      <c r="F73" s="12">
        <v>572.36</v>
      </c>
      <c r="G73" s="12">
        <v>562.98</v>
      </c>
      <c r="H73" s="12">
        <v>402.38</v>
      </c>
      <c r="I73" s="12"/>
      <c r="J73" s="12"/>
      <c r="K73" s="12"/>
      <c r="L73" s="12"/>
      <c r="M73" s="12"/>
      <c r="N73" s="12"/>
      <c r="O73" s="12"/>
      <c r="P73" s="12"/>
      <c r="Q73" s="12"/>
      <c r="R73" s="12">
        <f t="shared" si="18"/>
        <v>1537.7200000000003</v>
      </c>
      <c r="S73" s="13"/>
      <c r="T73" s="12"/>
    </row>
    <row r="74" spans="1:20" x14ac:dyDescent="0.3">
      <c r="A74" s="11"/>
      <c r="B74" s="11"/>
      <c r="C74" s="11"/>
      <c r="D74" s="11" t="s">
        <v>47</v>
      </c>
      <c r="E74" s="11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>
        <f t="shared" si="18"/>
        <v>0</v>
      </c>
      <c r="S74" s="13"/>
      <c r="T74" s="12"/>
    </row>
    <row r="75" spans="1:20" x14ac:dyDescent="0.3">
      <c r="A75" s="11"/>
      <c r="B75" s="11"/>
      <c r="C75" s="11"/>
      <c r="D75" s="11" t="s">
        <v>48</v>
      </c>
      <c r="E75" s="11"/>
      <c r="F75" s="12">
        <v>470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>
        <f t="shared" si="18"/>
        <v>470</v>
      </c>
      <c r="S75" s="13"/>
      <c r="T75" s="12"/>
    </row>
    <row r="76" spans="1:20" x14ac:dyDescent="0.3">
      <c r="A76" s="11"/>
      <c r="B76" s="11"/>
      <c r="C76" s="11"/>
      <c r="D76" s="11" t="s">
        <v>49</v>
      </c>
      <c r="E76" s="11"/>
      <c r="F76" s="12">
        <v>94.69</v>
      </c>
      <c r="G76" s="12">
        <v>11.22</v>
      </c>
      <c r="H76" s="12">
        <v>17.760000000000002</v>
      </c>
      <c r="I76" s="12"/>
      <c r="J76" s="12"/>
      <c r="K76" s="12"/>
      <c r="L76" s="12"/>
      <c r="M76" s="12"/>
      <c r="N76" s="12"/>
      <c r="O76" s="12"/>
      <c r="P76" s="12"/>
      <c r="Q76" s="12"/>
      <c r="R76" s="12">
        <f t="shared" si="18"/>
        <v>123.67</v>
      </c>
      <c r="S76" s="13"/>
      <c r="T76" s="12"/>
    </row>
    <row r="77" spans="1:20" x14ac:dyDescent="0.3">
      <c r="A77" s="11"/>
      <c r="B77" s="11"/>
      <c r="C77" s="11"/>
      <c r="D77" s="11" t="s">
        <v>50</v>
      </c>
      <c r="E77" s="11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>
        <f t="shared" si="18"/>
        <v>0</v>
      </c>
      <c r="S77" s="13"/>
      <c r="T77" s="12"/>
    </row>
    <row r="78" spans="1:20" x14ac:dyDescent="0.3">
      <c r="A78" s="11"/>
      <c r="B78" s="11"/>
      <c r="C78" s="11"/>
      <c r="D78" s="11" t="s">
        <v>51</v>
      </c>
      <c r="E78" s="11"/>
      <c r="F78" s="12">
        <v>879.92</v>
      </c>
      <c r="G78" s="12">
        <v>2986.41</v>
      </c>
      <c r="H78" s="12">
        <v>511.89</v>
      </c>
      <c r="I78" s="12"/>
      <c r="J78" s="12"/>
      <c r="K78" s="12"/>
      <c r="L78" s="12"/>
      <c r="M78" s="12"/>
      <c r="N78" s="12"/>
      <c r="O78" s="12"/>
      <c r="P78" s="12"/>
      <c r="Q78" s="12"/>
      <c r="R78" s="12">
        <f t="shared" si="18"/>
        <v>4378.22</v>
      </c>
      <c r="S78" s="13">
        <f>SUM(R78/T78)</f>
        <v>0.87563699490404079</v>
      </c>
      <c r="T78" s="12">
        <v>5000.04</v>
      </c>
    </row>
    <row r="79" spans="1:20" x14ac:dyDescent="0.3">
      <c r="A79" s="11"/>
      <c r="B79" s="11"/>
      <c r="C79" s="11"/>
      <c r="D79" s="11" t="s">
        <v>84</v>
      </c>
      <c r="E79" s="11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>
        <f t="shared" si="18"/>
        <v>0</v>
      </c>
      <c r="S79" s="13"/>
      <c r="T79" s="12"/>
    </row>
    <row r="80" spans="1:20" x14ac:dyDescent="0.3">
      <c r="A80" s="11"/>
      <c r="B80" s="11"/>
      <c r="C80" s="11"/>
      <c r="D80" s="11" t="s">
        <v>52</v>
      </c>
      <c r="E80" s="11"/>
      <c r="F80" s="12">
        <v>1530</v>
      </c>
      <c r="G80" s="12">
        <v>270</v>
      </c>
      <c r="H80" s="12">
        <v>1995</v>
      </c>
      <c r="I80" s="12"/>
      <c r="J80" s="12"/>
      <c r="K80" s="12"/>
      <c r="L80" s="12"/>
      <c r="M80" s="12"/>
      <c r="N80" s="12"/>
      <c r="O80" s="12"/>
      <c r="P80" s="12"/>
      <c r="Q80" s="12"/>
      <c r="R80" s="12">
        <f t="shared" si="18"/>
        <v>3795</v>
      </c>
      <c r="S80" s="13"/>
      <c r="T80" s="12"/>
    </row>
    <row r="81" spans="1:20" x14ac:dyDescent="0.3">
      <c r="A81" s="11"/>
      <c r="B81" s="11"/>
      <c r="C81" s="11"/>
      <c r="D81" s="11" t="s">
        <v>53</v>
      </c>
      <c r="E81" s="11"/>
      <c r="F81" s="12"/>
      <c r="G81" s="12">
        <v>278.81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>
        <f t="shared" si="18"/>
        <v>278.81</v>
      </c>
      <c r="T81" s="12"/>
    </row>
    <row r="82" spans="1:20" x14ac:dyDescent="0.3">
      <c r="A82" s="11"/>
      <c r="B82" s="11"/>
      <c r="C82" s="11"/>
      <c r="D82" s="11"/>
      <c r="E82" s="11" t="s">
        <v>80</v>
      </c>
      <c r="F82" s="12">
        <v>2098.65</v>
      </c>
      <c r="G82" s="12">
        <v>935.57</v>
      </c>
      <c r="H82" s="12">
        <v>1381.53</v>
      </c>
      <c r="I82" s="12"/>
      <c r="J82" s="12"/>
      <c r="K82" s="12"/>
      <c r="L82" s="12"/>
      <c r="M82" s="12"/>
      <c r="N82" s="12"/>
      <c r="O82" s="12"/>
      <c r="P82" s="12"/>
      <c r="Q82" s="12"/>
      <c r="R82" s="12">
        <f t="shared" si="18"/>
        <v>4415.75</v>
      </c>
      <c r="S82" s="13"/>
      <c r="T82" s="12"/>
    </row>
    <row r="83" spans="1:20" x14ac:dyDescent="0.3">
      <c r="A83" s="11"/>
      <c r="B83" s="11"/>
      <c r="C83" s="11"/>
      <c r="D83" s="11"/>
      <c r="E83" s="11" t="s">
        <v>81</v>
      </c>
      <c r="F83" s="12">
        <v>550.96</v>
      </c>
      <c r="G83" s="12">
        <v>6253.34</v>
      </c>
      <c r="H83" s="12">
        <v>332.07</v>
      </c>
      <c r="I83" s="12"/>
      <c r="J83" s="12"/>
      <c r="K83" s="12"/>
      <c r="L83" s="12"/>
      <c r="M83" s="12"/>
      <c r="N83" s="12"/>
      <c r="O83" s="12"/>
      <c r="P83" s="12"/>
      <c r="Q83" s="12"/>
      <c r="R83" s="12">
        <f t="shared" si="18"/>
        <v>7136.37</v>
      </c>
      <c r="S83" s="13"/>
      <c r="T83" s="12"/>
    </row>
    <row r="84" spans="1:20" x14ac:dyDescent="0.3">
      <c r="A84" s="11"/>
      <c r="B84" s="11"/>
      <c r="C84" s="11"/>
      <c r="D84" s="11" t="s">
        <v>82</v>
      </c>
      <c r="E84" s="11"/>
      <c r="F84" s="14">
        <f>SUM(F82:F83)</f>
        <v>2649.61</v>
      </c>
      <c r="G84" s="14">
        <f>SUM(G81:G83)</f>
        <v>7467.72</v>
      </c>
      <c r="H84" s="14">
        <f t="shared" ref="H84:Q84" si="19">SUM(H82:H83)</f>
        <v>1713.6</v>
      </c>
      <c r="I84" s="14">
        <f t="shared" si="19"/>
        <v>0</v>
      </c>
      <c r="J84" s="14">
        <f t="shared" si="19"/>
        <v>0</v>
      </c>
      <c r="K84" s="14">
        <f t="shared" si="19"/>
        <v>0</v>
      </c>
      <c r="L84" s="14">
        <f t="shared" si="19"/>
        <v>0</v>
      </c>
      <c r="M84" s="14">
        <f t="shared" si="19"/>
        <v>0</v>
      </c>
      <c r="N84" s="14">
        <f t="shared" si="19"/>
        <v>0</v>
      </c>
      <c r="O84" s="14">
        <f t="shared" si="19"/>
        <v>0</v>
      </c>
      <c r="P84" s="14">
        <f t="shared" si="19"/>
        <v>0</v>
      </c>
      <c r="Q84" s="14">
        <f t="shared" si="19"/>
        <v>0</v>
      </c>
      <c r="R84" s="14">
        <f t="shared" ref="R84" si="20">ROUND(SUM(R82:R83),5)</f>
        <v>11552.12</v>
      </c>
      <c r="S84" s="13">
        <f>SUM(R84/T84)</f>
        <v>1.9253533333333335</v>
      </c>
      <c r="T84" s="14">
        <v>6000</v>
      </c>
    </row>
    <row r="85" spans="1:20" x14ac:dyDescent="0.3">
      <c r="A85" s="11"/>
      <c r="B85" s="11"/>
      <c r="C85" s="11"/>
      <c r="D85" s="11" t="s">
        <v>54</v>
      </c>
      <c r="E85" s="11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>
        <f t="shared" ref="R85:R93" si="21">SUM(F85:Q85)</f>
        <v>0</v>
      </c>
      <c r="S85" s="13"/>
      <c r="T85" s="12">
        <v>3000</v>
      </c>
    </row>
    <row r="86" spans="1:20" x14ac:dyDescent="0.3">
      <c r="A86" s="11"/>
      <c r="B86" s="11"/>
      <c r="C86" s="11"/>
      <c r="D86" s="11" t="s">
        <v>55</v>
      </c>
      <c r="E86" s="11"/>
      <c r="F86" s="12">
        <v>92.95</v>
      </c>
      <c r="G86" s="12">
        <v>275.77</v>
      </c>
      <c r="H86" s="12">
        <v>192.5</v>
      </c>
      <c r="I86" s="12"/>
      <c r="J86" s="12"/>
      <c r="K86" s="12"/>
      <c r="L86" s="12"/>
      <c r="M86" s="12"/>
      <c r="N86" s="12"/>
      <c r="O86" s="12"/>
      <c r="P86" s="12"/>
      <c r="Q86" s="12"/>
      <c r="R86" s="12">
        <f t="shared" si="21"/>
        <v>561.22</v>
      </c>
      <c r="S86" s="13">
        <f>SUM(R86/T86)</f>
        <v>0.2800499001996008</v>
      </c>
      <c r="T86" s="12">
        <v>2004</v>
      </c>
    </row>
    <row r="87" spans="1:20" x14ac:dyDescent="0.3">
      <c r="A87" s="11"/>
      <c r="B87" s="11"/>
      <c r="C87" s="11"/>
      <c r="D87" s="11" t="s">
        <v>56</v>
      </c>
      <c r="E87" s="11"/>
      <c r="F87" s="12">
        <v>19.5</v>
      </c>
      <c r="G87" s="12">
        <v>597.63</v>
      </c>
      <c r="H87" s="12">
        <v>1137.95</v>
      </c>
      <c r="I87" s="12"/>
      <c r="J87" s="12"/>
      <c r="K87" s="12"/>
      <c r="L87" s="12"/>
      <c r="M87" s="12"/>
      <c r="N87" s="12"/>
      <c r="O87" s="12"/>
      <c r="P87" s="12"/>
      <c r="Q87" s="12"/>
      <c r="R87" s="12">
        <f t="shared" si="21"/>
        <v>1755.08</v>
      </c>
      <c r="S87" s="13">
        <f>SUM(R87/T87)</f>
        <v>0.21927536231884057</v>
      </c>
      <c r="T87" s="12">
        <v>8004</v>
      </c>
    </row>
    <row r="88" spans="1:20" x14ac:dyDescent="0.3">
      <c r="A88" s="11"/>
      <c r="B88" s="11"/>
      <c r="C88" s="11"/>
      <c r="D88" s="11" t="s">
        <v>57</v>
      </c>
      <c r="E88" s="11"/>
      <c r="F88" s="12">
        <v>179</v>
      </c>
      <c r="G88" s="12">
        <v>48.06</v>
      </c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>
        <f t="shared" si="21"/>
        <v>227.06</v>
      </c>
      <c r="S88" s="13"/>
      <c r="T88" s="12"/>
    </row>
    <row r="89" spans="1:20" x14ac:dyDescent="0.3">
      <c r="A89" s="11"/>
      <c r="B89" s="11"/>
      <c r="C89" s="11"/>
      <c r="D89" s="11" t="s">
        <v>58</v>
      </c>
      <c r="E89" s="11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f t="shared" si="21"/>
        <v>0</v>
      </c>
      <c r="S89" s="13"/>
      <c r="T89" s="12"/>
    </row>
    <row r="90" spans="1:20" x14ac:dyDescent="0.3">
      <c r="A90" s="11"/>
      <c r="B90" s="11"/>
      <c r="C90" s="11"/>
      <c r="D90" s="11"/>
      <c r="E90" s="11" t="s">
        <v>59</v>
      </c>
      <c r="F90" s="12">
        <v>1700.1</v>
      </c>
      <c r="G90" s="12">
        <v>1146</v>
      </c>
      <c r="H90" s="12">
        <v>902.05</v>
      </c>
      <c r="I90" s="12"/>
      <c r="J90" s="12"/>
      <c r="K90" s="12"/>
      <c r="L90" s="12"/>
      <c r="M90" s="12"/>
      <c r="N90" s="12"/>
      <c r="O90" s="12"/>
      <c r="P90" s="12"/>
      <c r="Q90" s="12"/>
      <c r="R90" s="12">
        <f t="shared" si="21"/>
        <v>3748.1499999999996</v>
      </c>
      <c r="S90" s="13">
        <f>SUM(R90/T90)</f>
        <v>0.5205763888888888</v>
      </c>
      <c r="T90" s="12">
        <v>7200</v>
      </c>
    </row>
    <row r="91" spans="1:20" x14ac:dyDescent="0.3">
      <c r="A91" s="11"/>
      <c r="B91" s="11"/>
      <c r="C91" s="11"/>
      <c r="D91" s="11"/>
      <c r="E91" s="11" t="s">
        <v>60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>
        <f t="shared" si="21"/>
        <v>0</v>
      </c>
      <c r="S91" s="13"/>
      <c r="T91" s="12">
        <v>2004</v>
      </c>
    </row>
    <row r="92" spans="1:20" x14ac:dyDescent="0.3">
      <c r="A92" s="11"/>
      <c r="B92" s="11"/>
      <c r="C92" s="11"/>
      <c r="D92" s="11"/>
      <c r="E92" s="11" t="s">
        <v>61</v>
      </c>
      <c r="F92" s="12">
        <v>2669.63</v>
      </c>
      <c r="G92" s="12">
        <v>2341.21</v>
      </c>
      <c r="H92" s="12">
        <v>1181.1600000000001</v>
      </c>
      <c r="I92" s="12"/>
      <c r="J92" s="12"/>
      <c r="K92" s="12"/>
      <c r="L92" s="12"/>
      <c r="M92" s="12"/>
      <c r="N92" s="12"/>
      <c r="O92" s="12"/>
      <c r="P92" s="12"/>
      <c r="Q92" s="12"/>
      <c r="R92" s="12">
        <f t="shared" si="21"/>
        <v>6192</v>
      </c>
      <c r="S92" s="13">
        <f>SUM(R92/T92)</f>
        <v>0.61919504643962853</v>
      </c>
      <c r="T92" s="12">
        <v>10000.08</v>
      </c>
    </row>
    <row r="93" spans="1:20" x14ac:dyDescent="0.3">
      <c r="A93" s="11"/>
      <c r="B93" s="11"/>
      <c r="C93" s="11"/>
      <c r="D93" s="11"/>
      <c r="E93" s="11" t="s">
        <v>62</v>
      </c>
      <c r="F93" s="12">
        <v>1467.89</v>
      </c>
      <c r="G93" s="12"/>
      <c r="H93" s="12">
        <v>729.75</v>
      </c>
      <c r="I93" s="12"/>
      <c r="J93" s="12"/>
      <c r="K93" s="12"/>
      <c r="L93" s="12"/>
      <c r="M93" s="12"/>
      <c r="N93" s="12"/>
      <c r="O93" s="12"/>
      <c r="P93" s="12"/>
      <c r="Q93" s="12"/>
      <c r="R93" s="12">
        <f t="shared" si="21"/>
        <v>2197.6400000000003</v>
      </c>
      <c r="S93" s="13">
        <f>SUM(R93/T93)</f>
        <v>0.35422952933591234</v>
      </c>
      <c r="T93" s="12">
        <v>6204</v>
      </c>
    </row>
    <row r="94" spans="1:20" x14ac:dyDescent="0.3">
      <c r="A94" s="11"/>
      <c r="B94" s="11"/>
      <c r="C94" s="11"/>
      <c r="D94" s="11" t="s">
        <v>63</v>
      </c>
      <c r="E94" s="11"/>
      <c r="F94" s="14">
        <f>ROUND(SUM(F90:F93),5)</f>
        <v>5837.62</v>
      </c>
      <c r="G94" s="14">
        <f t="shared" ref="G94:R94" si="22">ROUND(SUM(G90:G93),5)</f>
        <v>3487.21</v>
      </c>
      <c r="H94" s="14">
        <f t="shared" si="22"/>
        <v>2812.96</v>
      </c>
      <c r="I94" s="14">
        <f t="shared" si="22"/>
        <v>0</v>
      </c>
      <c r="J94" s="14">
        <f t="shared" si="22"/>
        <v>0</v>
      </c>
      <c r="K94" s="14">
        <f t="shared" si="22"/>
        <v>0</v>
      </c>
      <c r="L94" s="14">
        <f t="shared" si="22"/>
        <v>0</v>
      </c>
      <c r="M94" s="14">
        <f t="shared" si="22"/>
        <v>0</v>
      </c>
      <c r="N94" s="14">
        <f t="shared" si="22"/>
        <v>0</v>
      </c>
      <c r="O94" s="14">
        <f t="shared" si="22"/>
        <v>0</v>
      </c>
      <c r="P94" s="14">
        <f t="shared" si="22"/>
        <v>0</v>
      </c>
      <c r="Q94" s="14">
        <f t="shared" si="22"/>
        <v>0</v>
      </c>
      <c r="R94" s="14">
        <f t="shared" si="22"/>
        <v>12137.79</v>
      </c>
      <c r="S94" s="13">
        <f>SUM(R94/T94)</f>
        <v>0.47771378238733503</v>
      </c>
      <c r="T94" s="14">
        <f>ROUND(SUM(T89:T93),5)</f>
        <v>25408.080000000002</v>
      </c>
    </row>
    <row r="95" spans="1:20" x14ac:dyDescent="0.3">
      <c r="A95" s="11"/>
      <c r="B95" s="11"/>
      <c r="C95" s="11" t="s">
        <v>64</v>
      </c>
      <c r="D95" s="11"/>
      <c r="E95" s="11"/>
      <c r="F95" s="16">
        <f>ROUND(SUM(F84:F88)+SUM(F94:F94)+SUM(F68:F80),5)</f>
        <v>12340.65</v>
      </c>
      <c r="G95" s="16">
        <f t="shared" ref="G95:Q95" si="23">ROUND(SUM(G84:G88)+SUM(G94:G94)+SUM(G68:G80),5)</f>
        <v>15756.24</v>
      </c>
      <c r="H95" s="16">
        <f>ROUND(SUM(H84:H88)+SUM(H94:H94)+SUM(H68:H80),5)</f>
        <v>11123.32</v>
      </c>
      <c r="I95" s="16">
        <f t="shared" si="23"/>
        <v>0</v>
      </c>
      <c r="J95" s="16">
        <f t="shared" si="23"/>
        <v>0</v>
      </c>
      <c r="K95" s="16">
        <f t="shared" si="23"/>
        <v>0</v>
      </c>
      <c r="L95" s="16">
        <f t="shared" si="23"/>
        <v>0</v>
      </c>
      <c r="M95" s="16">
        <f t="shared" si="23"/>
        <v>0</v>
      </c>
      <c r="N95" s="16">
        <f t="shared" si="23"/>
        <v>0</v>
      </c>
      <c r="O95" s="16">
        <f t="shared" si="23"/>
        <v>0</v>
      </c>
      <c r="P95" s="16">
        <f t="shared" si="23"/>
        <v>0</v>
      </c>
      <c r="Q95" s="16">
        <f t="shared" si="23"/>
        <v>0</v>
      </c>
      <c r="R95" s="16">
        <f t="shared" ref="R95" si="24">ROUND(SUM(R84:R88)+SUM(R94:R94)+SUM(R69:R80),5)</f>
        <v>38941.4</v>
      </c>
      <c r="S95" s="13">
        <f>SUM(R95/T95)</f>
        <v>0.78803030266237006</v>
      </c>
      <c r="T95" s="14">
        <f>ROUND(SUM(T68:T88)+SUM(T94:T94),5)</f>
        <v>49416.12</v>
      </c>
    </row>
    <row r="96" spans="1:20" x14ac:dyDescent="0.3">
      <c r="A96" s="11"/>
      <c r="B96" s="11"/>
      <c r="C96" s="11" t="s">
        <v>65</v>
      </c>
      <c r="D96" s="11"/>
      <c r="E96" s="11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3"/>
      <c r="T96" s="12"/>
    </row>
    <row r="97" spans="1:20" x14ac:dyDescent="0.3">
      <c r="A97" s="11"/>
      <c r="B97" s="11"/>
      <c r="C97" s="11"/>
      <c r="D97" s="11" t="s">
        <v>66</v>
      </c>
      <c r="E97" s="11"/>
      <c r="F97" s="12">
        <v>118.25</v>
      </c>
      <c r="G97" s="12">
        <v>88.25</v>
      </c>
      <c r="H97" s="12">
        <v>148.25</v>
      </c>
      <c r="I97" s="12"/>
      <c r="J97" s="12"/>
      <c r="K97" s="12"/>
      <c r="L97" s="12"/>
      <c r="M97" s="12"/>
      <c r="N97" s="12"/>
      <c r="O97" s="12"/>
      <c r="P97" s="12"/>
      <c r="Q97" s="12"/>
      <c r="R97" s="12">
        <f t="shared" ref="R97:R111" si="25">SUM(F97:Q97)</f>
        <v>354.75</v>
      </c>
      <c r="S97" s="13">
        <f>SUM(R97/T97)</f>
        <v>0.23649999999999999</v>
      </c>
      <c r="T97" s="12">
        <v>1500</v>
      </c>
    </row>
    <row r="98" spans="1:20" x14ac:dyDescent="0.3">
      <c r="A98" s="11"/>
      <c r="B98" s="11"/>
      <c r="C98" s="11"/>
      <c r="D98" s="11" t="s">
        <v>140</v>
      </c>
      <c r="E98" s="11"/>
      <c r="F98" s="12"/>
      <c r="G98" s="12"/>
      <c r="H98" s="12">
        <v>50</v>
      </c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3"/>
      <c r="T98" s="12"/>
    </row>
    <row r="99" spans="1:20" x14ac:dyDescent="0.3">
      <c r="A99" s="11"/>
      <c r="B99" s="11"/>
      <c r="C99" s="11"/>
      <c r="D99" s="11" t="s">
        <v>94</v>
      </c>
      <c r="E99" s="11"/>
      <c r="F99" s="12">
        <v>1377.35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>
        <f t="shared" si="25"/>
        <v>1377.35</v>
      </c>
      <c r="S99" s="13"/>
      <c r="T99" s="12"/>
    </row>
    <row r="100" spans="1:20" x14ac:dyDescent="0.3">
      <c r="A100" s="11"/>
      <c r="B100" s="11"/>
      <c r="C100" s="11"/>
      <c r="D100" s="11" t="s">
        <v>102</v>
      </c>
      <c r="E100" s="11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>
        <f t="shared" si="25"/>
        <v>0</v>
      </c>
      <c r="S100" s="13"/>
      <c r="T100" s="12"/>
    </row>
    <row r="101" spans="1:20" x14ac:dyDescent="0.3">
      <c r="A101" s="11"/>
      <c r="B101" s="11"/>
      <c r="C101" s="11"/>
      <c r="D101" s="11" t="s">
        <v>67</v>
      </c>
      <c r="E101" s="11"/>
      <c r="F101" s="12">
        <v>3683.35</v>
      </c>
      <c r="G101" s="12">
        <v>3819.62</v>
      </c>
      <c r="H101" s="12">
        <v>5310.9</v>
      </c>
      <c r="I101" s="12"/>
      <c r="J101" s="12"/>
      <c r="K101" s="12"/>
      <c r="L101" s="12"/>
      <c r="M101" s="12"/>
      <c r="N101" s="12"/>
      <c r="O101" s="12"/>
      <c r="P101" s="12"/>
      <c r="Q101" s="12"/>
      <c r="R101" s="12">
        <f t="shared" si="25"/>
        <v>12813.869999999999</v>
      </c>
      <c r="S101" s="13">
        <f>SUM(R101/T101)</f>
        <v>0.17732024244437064</v>
      </c>
      <c r="T101" s="12">
        <v>72264</v>
      </c>
    </row>
    <row r="102" spans="1:20" x14ac:dyDescent="0.3">
      <c r="A102" s="11"/>
      <c r="B102" s="11"/>
      <c r="C102" s="11"/>
      <c r="D102" s="11" t="s">
        <v>68</v>
      </c>
      <c r="E102" s="11"/>
      <c r="F102" s="12">
        <v>147.16</v>
      </c>
      <c r="G102" s="12">
        <v>103.91</v>
      </c>
      <c r="H102" s="12">
        <v>55.79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>
        <f t="shared" si="25"/>
        <v>306.86</v>
      </c>
      <c r="S102" s="13"/>
      <c r="T102" s="12"/>
    </row>
    <row r="103" spans="1:20" x14ac:dyDescent="0.3">
      <c r="A103" s="11"/>
      <c r="B103" s="11"/>
      <c r="C103" s="11"/>
      <c r="D103" s="11" t="s">
        <v>104</v>
      </c>
      <c r="E103" s="11"/>
      <c r="F103" s="12">
        <v>98</v>
      </c>
      <c r="G103" s="12">
        <v>33</v>
      </c>
      <c r="H103" s="12">
        <v>130</v>
      </c>
      <c r="I103" s="12"/>
      <c r="J103" s="12"/>
      <c r="K103" s="12"/>
      <c r="L103" s="12"/>
      <c r="M103" s="12"/>
      <c r="N103" s="12"/>
      <c r="O103" s="12"/>
      <c r="P103" s="12"/>
      <c r="Q103" s="12"/>
      <c r="R103" s="12">
        <f t="shared" si="25"/>
        <v>261</v>
      </c>
      <c r="S103" s="13"/>
      <c r="T103" s="12"/>
    </row>
    <row r="104" spans="1:20" x14ac:dyDescent="0.3">
      <c r="A104" s="11"/>
      <c r="B104" s="11"/>
      <c r="C104" s="11"/>
      <c r="D104" s="11" t="s">
        <v>69</v>
      </c>
      <c r="E104" s="11"/>
      <c r="F104" s="12">
        <v>481.51</v>
      </c>
      <c r="G104" s="12">
        <v>442.72</v>
      </c>
      <c r="H104" s="12">
        <v>694.23</v>
      </c>
      <c r="I104" s="12"/>
      <c r="J104" s="12"/>
      <c r="K104" s="12"/>
      <c r="L104" s="12"/>
      <c r="M104" s="12"/>
      <c r="N104" s="12"/>
      <c r="O104" s="12"/>
      <c r="P104" s="12"/>
      <c r="Q104" s="12"/>
      <c r="R104" s="12">
        <f t="shared" si="25"/>
        <v>1618.46</v>
      </c>
      <c r="S104" s="13"/>
      <c r="T104" s="12"/>
    </row>
    <row r="105" spans="1:20" x14ac:dyDescent="0.3">
      <c r="A105" s="11"/>
      <c r="B105" s="11"/>
      <c r="C105" s="11"/>
      <c r="D105" s="11" t="s">
        <v>70</v>
      </c>
      <c r="E105" s="11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>
        <f t="shared" si="25"/>
        <v>0</v>
      </c>
      <c r="S105" s="13"/>
      <c r="T105" s="12"/>
    </row>
    <row r="106" spans="1:20" x14ac:dyDescent="0.3">
      <c r="A106" s="11"/>
      <c r="B106" s="11"/>
      <c r="C106" s="11"/>
      <c r="D106" s="11"/>
      <c r="E106" s="11" t="s">
        <v>71</v>
      </c>
      <c r="F106" s="12">
        <v>4155.7</v>
      </c>
      <c r="G106" s="12">
        <v>1052.6300000000001</v>
      </c>
      <c r="H106" s="12">
        <v>2589.4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>
        <f t="shared" si="25"/>
        <v>7797.73</v>
      </c>
      <c r="S106" s="13"/>
      <c r="T106" s="12"/>
    </row>
    <row r="107" spans="1:20" x14ac:dyDescent="0.3">
      <c r="A107" s="11"/>
      <c r="B107" s="11"/>
      <c r="C107" s="11"/>
      <c r="D107" s="11"/>
      <c r="E107" s="11" t="s">
        <v>72</v>
      </c>
      <c r="F107" s="12">
        <v>22366.75</v>
      </c>
      <c r="G107" s="12">
        <v>21464.38</v>
      </c>
      <c r="H107" s="12">
        <v>32266.75</v>
      </c>
      <c r="I107" s="12"/>
      <c r="J107" s="12"/>
      <c r="K107" s="12"/>
      <c r="L107" s="12"/>
      <c r="M107" s="12"/>
      <c r="N107" s="12"/>
      <c r="O107" s="12"/>
      <c r="P107" s="12"/>
      <c r="Q107" s="12"/>
      <c r="R107" s="12">
        <f t="shared" si="25"/>
        <v>76097.88</v>
      </c>
      <c r="S107" s="13"/>
      <c r="T107" s="12"/>
    </row>
    <row r="108" spans="1:20" x14ac:dyDescent="0.3">
      <c r="A108" s="11"/>
      <c r="B108" s="11"/>
      <c r="C108" s="11"/>
      <c r="D108" s="11" t="s">
        <v>73</v>
      </c>
      <c r="E108" s="11"/>
      <c r="F108" s="14">
        <f>ROUND(SUM(F106:F107),5)</f>
        <v>26522.45</v>
      </c>
      <c r="G108" s="14">
        <f t="shared" ref="G108:R108" si="26">ROUND(SUM(G106:G107),5)</f>
        <v>22517.01</v>
      </c>
      <c r="H108" s="14">
        <f t="shared" si="26"/>
        <v>34856.15</v>
      </c>
      <c r="I108" s="14">
        <f t="shared" si="26"/>
        <v>0</v>
      </c>
      <c r="J108" s="14">
        <f t="shared" si="26"/>
        <v>0</v>
      </c>
      <c r="K108" s="14">
        <f t="shared" si="26"/>
        <v>0</v>
      </c>
      <c r="L108" s="14">
        <f t="shared" si="26"/>
        <v>0</v>
      </c>
      <c r="M108" s="14">
        <f t="shared" si="26"/>
        <v>0</v>
      </c>
      <c r="N108" s="14">
        <f t="shared" si="26"/>
        <v>0</v>
      </c>
      <c r="O108" s="14">
        <f t="shared" si="26"/>
        <v>0</v>
      </c>
      <c r="P108" s="14">
        <f t="shared" si="26"/>
        <v>0</v>
      </c>
      <c r="Q108" s="14">
        <f t="shared" si="26"/>
        <v>0</v>
      </c>
      <c r="R108" s="14">
        <f t="shared" si="26"/>
        <v>83895.61</v>
      </c>
      <c r="S108" s="13"/>
      <c r="T108" s="14">
        <v>298224</v>
      </c>
    </row>
    <row r="109" spans="1:20" x14ac:dyDescent="0.3">
      <c r="A109" s="11"/>
      <c r="B109" s="11"/>
      <c r="C109" s="11"/>
      <c r="D109" s="11" t="s">
        <v>74</v>
      </c>
      <c r="E109" s="11"/>
      <c r="F109" s="12">
        <v>20846.16</v>
      </c>
      <c r="G109" s="12">
        <v>20626.88</v>
      </c>
      <c r="H109" s="12">
        <v>27623.45</v>
      </c>
      <c r="I109" s="12"/>
      <c r="J109" s="12"/>
      <c r="K109" s="12"/>
      <c r="L109" s="12"/>
      <c r="M109" s="12"/>
      <c r="N109" s="12"/>
      <c r="O109" s="12"/>
      <c r="P109" s="12"/>
      <c r="Q109" s="12"/>
      <c r="R109" s="12">
        <f t="shared" si="25"/>
        <v>69096.490000000005</v>
      </c>
      <c r="S109" s="13"/>
      <c r="T109" s="12">
        <v>208000.08</v>
      </c>
    </row>
    <row r="110" spans="1:20" x14ac:dyDescent="0.3">
      <c r="A110" s="11"/>
      <c r="B110" s="11"/>
      <c r="C110" s="11"/>
      <c r="D110" s="11" t="s">
        <v>76</v>
      </c>
      <c r="E110" s="11"/>
      <c r="F110" s="12">
        <v>780</v>
      </c>
      <c r="G110" s="12">
        <v>1129.28</v>
      </c>
      <c r="H110" s="12">
        <v>6943.83</v>
      </c>
      <c r="I110" s="12"/>
      <c r="J110" s="12"/>
      <c r="K110" s="12"/>
      <c r="L110" s="12"/>
      <c r="M110" s="12"/>
      <c r="N110" s="12"/>
      <c r="O110" s="12"/>
      <c r="P110" s="12"/>
      <c r="Q110" s="12"/>
      <c r="R110" s="12">
        <f t="shared" si="25"/>
        <v>8853.11</v>
      </c>
      <c r="S110" s="13"/>
      <c r="T110" s="12"/>
    </row>
    <row r="111" spans="1:20" x14ac:dyDescent="0.3">
      <c r="A111" s="11"/>
      <c r="B111" s="11"/>
      <c r="C111" s="11"/>
      <c r="D111" s="11" t="s">
        <v>92</v>
      </c>
      <c r="E111" s="11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>
        <f t="shared" si="25"/>
        <v>0</v>
      </c>
      <c r="S111" s="13"/>
      <c r="T111" s="12"/>
    </row>
    <row r="112" spans="1:20" x14ac:dyDescent="0.3">
      <c r="A112" s="11"/>
      <c r="B112" s="11"/>
      <c r="C112" s="11" t="s">
        <v>77</v>
      </c>
      <c r="D112" s="11"/>
      <c r="E112" s="11"/>
      <c r="F112" s="14">
        <f>ROUND(SUM(F96:F104)+SUM(F108:F111),5)</f>
        <v>54054.23</v>
      </c>
      <c r="G112" s="14">
        <f t="shared" ref="G112:Q112" si="27">ROUND(SUM(G96:G104)+SUM(G108:G111),5)</f>
        <v>48760.67</v>
      </c>
      <c r="H112" s="14">
        <f t="shared" ref="H112" si="28">ROUND(SUM(H96:H104)+SUM(H108:H111),5)</f>
        <v>75812.600000000006</v>
      </c>
      <c r="I112" s="14">
        <f t="shared" si="27"/>
        <v>0</v>
      </c>
      <c r="J112" s="14">
        <f t="shared" si="27"/>
        <v>0</v>
      </c>
      <c r="K112" s="14">
        <f t="shared" si="27"/>
        <v>0</v>
      </c>
      <c r="L112" s="14">
        <f t="shared" si="27"/>
        <v>0</v>
      </c>
      <c r="M112" s="14">
        <f t="shared" si="27"/>
        <v>0</v>
      </c>
      <c r="N112" s="14">
        <f t="shared" si="27"/>
        <v>0</v>
      </c>
      <c r="O112" s="14">
        <f t="shared" si="27"/>
        <v>0</v>
      </c>
      <c r="P112" s="14">
        <f t="shared" si="27"/>
        <v>0</v>
      </c>
      <c r="Q112" s="14">
        <f t="shared" si="27"/>
        <v>0</v>
      </c>
      <c r="R112" s="14">
        <f>ROUND(SUM(R97:R104)+SUM(R108:R111),5)</f>
        <v>178577.5</v>
      </c>
      <c r="S112" s="13">
        <f>SUM(R112/T112)</f>
        <v>0.30789856922576758</v>
      </c>
      <c r="T112" s="14">
        <f>ROUND(SUM(T96:T104)+SUM(T108:T110),5)</f>
        <v>579988.07999999996</v>
      </c>
    </row>
    <row r="113" spans="1:20" x14ac:dyDescent="0.3">
      <c r="A113" s="11"/>
      <c r="B113" s="11" t="s">
        <v>78</v>
      </c>
      <c r="C113" s="11"/>
      <c r="D113" s="11"/>
      <c r="E113" s="11"/>
      <c r="F113" s="14">
        <f t="shared" ref="F113:R113" si="29">ROUND(F54+F62+F67+F95+SUM(F112:F112),5)</f>
        <v>101216.6</v>
      </c>
      <c r="G113" s="14">
        <f t="shared" si="29"/>
        <v>121944.67</v>
      </c>
      <c r="H113" s="14">
        <f t="shared" si="29"/>
        <v>90317.72</v>
      </c>
      <c r="I113" s="14">
        <f t="shared" si="29"/>
        <v>0</v>
      </c>
      <c r="J113" s="14">
        <f t="shared" si="29"/>
        <v>0</v>
      </c>
      <c r="K113" s="14">
        <f t="shared" si="29"/>
        <v>0</v>
      </c>
      <c r="L113" s="14">
        <f t="shared" si="29"/>
        <v>0</v>
      </c>
      <c r="M113" s="14">
        <f t="shared" si="29"/>
        <v>0</v>
      </c>
      <c r="N113" s="14">
        <f t="shared" si="29"/>
        <v>0</v>
      </c>
      <c r="O113" s="14">
        <f t="shared" si="29"/>
        <v>0</v>
      </c>
      <c r="P113" s="14">
        <f t="shared" si="29"/>
        <v>0</v>
      </c>
      <c r="Q113" s="14">
        <f t="shared" si="29"/>
        <v>0</v>
      </c>
      <c r="R113" s="14">
        <f t="shared" si="29"/>
        <v>261612.63</v>
      </c>
      <c r="S113" s="13">
        <f>SUM(R113/T113)</f>
        <v>0.38660954126381764</v>
      </c>
      <c r="T113" s="14">
        <f>ROUND(T43+T54+T67+T95+SUM(T112:T112),5)</f>
        <v>676684.36</v>
      </c>
    </row>
    <row r="114" spans="1:20" ht="16.2" thickBot="1" x14ac:dyDescent="0.35">
      <c r="A114" s="11" t="s">
        <v>108</v>
      </c>
      <c r="B114" s="11"/>
      <c r="C114" s="11"/>
      <c r="D114" s="11"/>
      <c r="E114" s="11"/>
      <c r="F114" s="17">
        <f t="shared" ref="F114:Q114" si="30">ROUND(F2+F42-F113,5)</f>
        <v>-73479.929999999993</v>
      </c>
      <c r="G114" s="14">
        <f t="shared" si="30"/>
        <v>-43375.76</v>
      </c>
      <c r="H114" s="17">
        <f t="shared" si="30"/>
        <v>-57916.72</v>
      </c>
      <c r="I114" s="17">
        <f t="shared" si="30"/>
        <v>0</v>
      </c>
      <c r="J114" s="17">
        <f t="shared" si="30"/>
        <v>0</v>
      </c>
      <c r="K114" s="17">
        <f t="shared" si="30"/>
        <v>0</v>
      </c>
      <c r="L114" s="17">
        <f t="shared" si="30"/>
        <v>0</v>
      </c>
      <c r="M114" s="17">
        <f t="shared" si="30"/>
        <v>0</v>
      </c>
      <c r="N114" s="17">
        <f t="shared" si="30"/>
        <v>0</v>
      </c>
      <c r="O114" s="17">
        <f t="shared" si="30"/>
        <v>0</v>
      </c>
      <c r="P114" s="17">
        <f t="shared" si="30"/>
        <v>0</v>
      </c>
      <c r="Q114" s="17">
        <f t="shared" si="30"/>
        <v>0</v>
      </c>
      <c r="R114" s="17">
        <f>ROUND(R42-R113,5)</f>
        <v>-122969.05</v>
      </c>
      <c r="S114" s="13"/>
      <c r="T114" s="12">
        <f>ROUND(T2+T42-T113,5)</f>
        <v>26738.68</v>
      </c>
    </row>
    <row r="115" spans="1:20" s="4" customFormat="1" ht="16.2" thickTop="1" x14ac:dyDescent="0.3">
      <c r="A115" s="18"/>
      <c r="B115" s="18"/>
      <c r="C115" s="18"/>
      <c r="D115" s="18"/>
      <c r="E115" s="24" t="s">
        <v>158</v>
      </c>
      <c r="G115" s="4">
        <v>46343.75</v>
      </c>
      <c r="S115" s="3"/>
    </row>
    <row r="116" spans="1:20" s="4" customFormat="1" ht="16.2" thickBot="1" x14ac:dyDescent="0.35">
      <c r="A116" s="18"/>
      <c r="B116" s="18"/>
      <c r="C116" s="18"/>
      <c r="D116" s="18"/>
      <c r="E116" s="26" t="s">
        <v>155</v>
      </c>
      <c r="G116" s="25">
        <f>SUM(G114:G115)</f>
        <v>2967.989999999998</v>
      </c>
      <c r="S116" s="3"/>
    </row>
    <row r="117" spans="1:20" s="4" customFormat="1" ht="16.2" thickTop="1" x14ac:dyDescent="0.3">
      <c r="A117" s="18"/>
      <c r="B117" s="18"/>
      <c r="C117" s="18"/>
      <c r="D117" s="18"/>
      <c r="E117" s="18"/>
      <c r="S117" s="3"/>
    </row>
    <row r="118" spans="1:20" s="4" customFormat="1" x14ac:dyDescent="0.3">
      <c r="A118" s="18"/>
      <c r="B118" s="18"/>
      <c r="C118" s="18"/>
      <c r="D118" s="18"/>
      <c r="E118" s="19" t="s">
        <v>107</v>
      </c>
      <c r="F118" s="20"/>
      <c r="G118" s="20"/>
      <c r="S118" s="3"/>
    </row>
    <row r="119" spans="1:20" s="4" customFormat="1" x14ac:dyDescent="0.3">
      <c r="A119" s="18"/>
      <c r="B119" s="18"/>
      <c r="C119" s="18"/>
      <c r="D119" s="18"/>
      <c r="E119" s="23" t="s">
        <v>147</v>
      </c>
      <c r="F119" s="20" t="s">
        <v>146</v>
      </c>
      <c r="G119" s="20"/>
      <c r="S119" s="3"/>
    </row>
    <row r="120" spans="1:20" s="4" customFormat="1" x14ac:dyDescent="0.3">
      <c r="A120" s="18"/>
      <c r="B120" s="18"/>
      <c r="C120" s="18"/>
      <c r="D120" s="18"/>
      <c r="E120" s="23" t="s">
        <v>147</v>
      </c>
      <c r="F120" s="20" t="s">
        <v>145</v>
      </c>
      <c r="G120" s="20"/>
      <c r="S120" s="3"/>
    </row>
    <row r="121" spans="1:20" s="4" customFormat="1" x14ac:dyDescent="0.3">
      <c r="A121" s="18"/>
      <c r="B121" s="18"/>
      <c r="C121" s="18"/>
      <c r="D121" s="18"/>
      <c r="E121" s="23" t="s">
        <v>148</v>
      </c>
      <c r="F121" s="20" t="s">
        <v>149</v>
      </c>
      <c r="G121" s="20"/>
      <c r="S121" s="3"/>
    </row>
    <row r="122" spans="1:20" s="4" customFormat="1" x14ac:dyDescent="0.3">
      <c r="A122" s="18"/>
      <c r="B122" s="18"/>
      <c r="C122" s="18"/>
      <c r="D122" s="18"/>
      <c r="E122" s="23" t="s">
        <v>148</v>
      </c>
      <c r="F122" s="20" t="s">
        <v>159</v>
      </c>
      <c r="G122" s="20"/>
      <c r="S122" s="3"/>
    </row>
    <row r="123" spans="1:20" s="4" customFormat="1" x14ac:dyDescent="0.3">
      <c r="A123" s="18"/>
      <c r="B123" s="18"/>
      <c r="C123" s="18"/>
      <c r="D123" s="18"/>
      <c r="E123" s="23" t="s">
        <v>151</v>
      </c>
      <c r="F123" s="20" t="s">
        <v>153</v>
      </c>
      <c r="G123" s="20"/>
      <c r="S123" s="3"/>
    </row>
    <row r="124" spans="1:20" s="4" customFormat="1" x14ac:dyDescent="0.3">
      <c r="A124" s="18"/>
      <c r="B124" s="18"/>
      <c r="C124" s="18"/>
      <c r="D124" s="18"/>
      <c r="E124" s="23" t="s">
        <v>151</v>
      </c>
      <c r="F124" s="20" t="s">
        <v>152</v>
      </c>
      <c r="G124" s="20"/>
      <c r="S124" s="3"/>
    </row>
    <row r="125" spans="1:20" s="4" customFormat="1" x14ac:dyDescent="0.3">
      <c r="A125" s="18"/>
      <c r="B125" s="18"/>
      <c r="C125" s="18"/>
      <c r="D125" s="18"/>
      <c r="E125" s="23" t="s">
        <v>151</v>
      </c>
      <c r="F125" s="20" t="s">
        <v>156</v>
      </c>
      <c r="G125" s="20"/>
      <c r="S125" s="3"/>
    </row>
    <row r="126" spans="1:20" s="4" customFormat="1" x14ac:dyDescent="0.3">
      <c r="A126" s="18"/>
      <c r="B126" s="18"/>
      <c r="C126" s="18"/>
      <c r="D126" s="18"/>
      <c r="E126" s="22" t="s">
        <v>151</v>
      </c>
      <c r="F126" s="20" t="s">
        <v>157</v>
      </c>
      <c r="G126" s="20"/>
      <c r="S126" s="3"/>
    </row>
    <row r="127" spans="1:20" s="4" customFormat="1" x14ac:dyDescent="0.3">
      <c r="A127" s="18"/>
      <c r="B127" s="18"/>
      <c r="C127" s="18"/>
      <c r="D127" s="18"/>
      <c r="E127" s="22"/>
      <c r="F127" s="20"/>
      <c r="G127" s="20"/>
      <c r="S127" s="3"/>
    </row>
    <row r="128" spans="1:20" s="4" customFormat="1" x14ac:dyDescent="0.3">
      <c r="A128" s="18"/>
      <c r="B128" s="18"/>
      <c r="C128" s="18"/>
      <c r="D128" s="18"/>
      <c r="E128" s="22"/>
      <c r="F128" s="20"/>
      <c r="G128" s="20"/>
      <c r="S128" s="3"/>
    </row>
    <row r="129" spans="1:19" s="4" customFormat="1" x14ac:dyDescent="0.3">
      <c r="A129" s="18"/>
      <c r="B129" s="18"/>
      <c r="C129" s="18"/>
      <c r="D129" s="18"/>
      <c r="E129" s="22"/>
      <c r="F129" s="20"/>
      <c r="G129" s="20"/>
      <c r="S129" s="3"/>
    </row>
  </sheetData>
  <printOptions horizontalCentered="1" gridLines="1"/>
  <pageMargins left="0.25" right="0.25" top="1" bottom="0.5" header="0.3" footer="0.3"/>
  <pageSetup scale="66" fitToHeight="0" orientation="landscape" horizontalDpi="1200" verticalDpi="1200" r:id="rId1"/>
  <headerFooter>
    <oddHeader>&amp;C&amp;"-,Italic"&amp;16Fairbanks Youth Advocates
Monthly Budget Comparrison Report</oddHeader>
    <oddFooter>&amp;CPage# &amp;P of &amp;N&amp;R&amp;D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E759B-66DE-4C46-A091-AFE24898BD36}">
  <sheetPr>
    <pageSetUpPr fitToPage="1"/>
  </sheetPr>
  <dimension ref="A1:T124"/>
  <sheetViews>
    <sheetView zoomScale="170" zoomScaleNormal="170" workbookViewId="0">
      <pane xSplit="5" ySplit="1" topLeftCell="F105" activePane="bottomRight" state="frozen"/>
      <selection activeCell="A2" sqref="A2"/>
      <selection pane="topRight" activeCell="G2" sqref="G2"/>
      <selection pane="bottomLeft" activeCell="A3" sqref="A3"/>
      <selection pane="bottomRight" activeCell="E118" sqref="E118:F118"/>
    </sheetView>
  </sheetViews>
  <sheetFormatPr defaultColWidth="8.8984375" defaultRowHeight="15.6" x14ac:dyDescent="0.3"/>
  <cols>
    <col min="1" max="4" width="3" style="18" customWidth="1"/>
    <col min="5" max="5" width="32.8984375" style="18" bestFit="1" customWidth="1"/>
    <col min="6" max="6" width="11.69921875" style="4" customWidth="1"/>
    <col min="7" max="7" width="12.19921875" style="4" customWidth="1"/>
    <col min="8" max="8" width="11.69921875" style="4" hidden="1" customWidth="1"/>
    <col min="9" max="9" width="12.19921875" style="4" hidden="1" customWidth="1"/>
    <col min="10" max="10" width="11.69921875" style="4" hidden="1" customWidth="1"/>
    <col min="11" max="11" width="11.09765625" style="4" hidden="1" customWidth="1"/>
    <col min="12" max="17" width="11.69921875" style="4" hidden="1" customWidth="1"/>
    <col min="18" max="18" width="13.3984375" style="4" customWidth="1"/>
    <col min="19" max="19" width="9.19921875" style="3" bestFit="1" customWidth="1"/>
    <col min="20" max="20" width="13.59765625" style="4" bestFit="1" customWidth="1"/>
    <col min="21" max="16384" width="8.8984375" style="1"/>
  </cols>
  <sheetData>
    <row r="1" spans="1:20" s="2" customFormat="1" ht="31.2" x14ac:dyDescent="0.3">
      <c r="A1" s="5"/>
      <c r="B1" s="5"/>
      <c r="C1" s="5"/>
      <c r="D1" s="5"/>
      <c r="E1" s="5"/>
      <c r="F1" s="6" t="s">
        <v>144</v>
      </c>
      <c r="G1" s="6" t="s">
        <v>2</v>
      </c>
      <c r="H1" s="7" t="s">
        <v>83</v>
      </c>
      <c r="I1" s="7" t="s">
        <v>91</v>
      </c>
      <c r="J1" s="8" t="s">
        <v>96</v>
      </c>
      <c r="K1" s="8" t="s">
        <v>97</v>
      </c>
      <c r="L1" s="8" t="s">
        <v>103</v>
      </c>
      <c r="M1" s="8" t="s">
        <v>111</v>
      </c>
      <c r="N1" s="8" t="s">
        <v>112</v>
      </c>
      <c r="O1" s="8" t="s">
        <v>119</v>
      </c>
      <c r="P1" s="8" t="s">
        <v>129</v>
      </c>
      <c r="Q1" s="8" t="s">
        <v>138</v>
      </c>
      <c r="R1" s="6" t="s">
        <v>79</v>
      </c>
      <c r="S1" s="9" t="s">
        <v>1</v>
      </c>
      <c r="T1" s="10" t="s">
        <v>3</v>
      </c>
    </row>
    <row r="2" spans="1:20" x14ac:dyDescent="0.3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3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3">
      <c r="A4" s="11"/>
      <c r="B4" s="11"/>
      <c r="C4" s="11" t="s">
        <v>6</v>
      </c>
      <c r="D4" s="11"/>
      <c r="E4" s="11"/>
      <c r="F4" s="12">
        <v>13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2"/>
    </row>
    <row r="5" spans="1:20" x14ac:dyDescent="0.3">
      <c r="A5" s="11"/>
      <c r="B5" s="11"/>
      <c r="C5" s="11"/>
      <c r="D5" s="11" t="s">
        <v>7</v>
      </c>
      <c r="E5" s="11"/>
      <c r="F5" s="12">
        <v>1553.86</v>
      </c>
      <c r="G5" s="12">
        <v>7663.33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>
        <f>SUM(F5:Q5)</f>
        <v>9217.19</v>
      </c>
      <c r="S5" s="13"/>
      <c r="T5" s="12"/>
    </row>
    <row r="6" spans="1:20" x14ac:dyDescent="0.3">
      <c r="A6" s="11"/>
      <c r="B6" s="11"/>
      <c r="C6" s="11"/>
      <c r="D6" s="11" t="s">
        <v>8</v>
      </c>
      <c r="E6" s="11"/>
      <c r="F6" s="12">
        <v>3140</v>
      </c>
      <c r="G6" s="12">
        <v>2138.0100000000002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>
        <f t="shared" ref="R6:R8" si="0">SUM(F6:Q6)</f>
        <v>5278.01</v>
      </c>
      <c r="S6" s="13"/>
      <c r="T6" s="12"/>
    </row>
    <row r="7" spans="1:20" x14ac:dyDescent="0.3">
      <c r="A7" s="11"/>
      <c r="B7" s="11"/>
      <c r="C7" s="11"/>
      <c r="D7" s="11" t="s">
        <v>98</v>
      </c>
      <c r="E7" s="11"/>
      <c r="F7" s="12">
        <v>500</v>
      </c>
      <c r="G7" s="12">
        <v>767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f t="shared" si="0"/>
        <v>1267</v>
      </c>
      <c r="S7" s="13"/>
      <c r="T7" s="12"/>
    </row>
    <row r="8" spans="1:20" x14ac:dyDescent="0.3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 t="shared" si="0"/>
        <v>0</v>
      </c>
      <c r="S8" s="13"/>
      <c r="T8" s="12"/>
    </row>
    <row r="9" spans="1:20" x14ac:dyDescent="0.3">
      <c r="A9" s="11"/>
      <c r="B9" s="11"/>
      <c r="C9" s="11" t="s">
        <v>9</v>
      </c>
      <c r="D9" s="11"/>
      <c r="E9" s="11"/>
      <c r="F9" s="14">
        <f>SUM(F4:F8)</f>
        <v>5206.8599999999997</v>
      </c>
      <c r="G9" s="14">
        <f t="shared" ref="G9:R9" si="1">SUM(G4:G8)</f>
        <v>10568.34</v>
      </c>
      <c r="H9" s="14">
        <f t="shared" si="1"/>
        <v>0</v>
      </c>
      <c r="I9" s="14">
        <f t="shared" si="1"/>
        <v>0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4">
        <f t="shared" si="1"/>
        <v>0</v>
      </c>
      <c r="P9" s="14">
        <f t="shared" si="1"/>
        <v>0</v>
      </c>
      <c r="Q9" s="14">
        <f t="shared" si="1"/>
        <v>0</v>
      </c>
      <c r="R9" s="14">
        <f t="shared" si="1"/>
        <v>15762.2</v>
      </c>
      <c r="S9" s="13">
        <f>SUM(R9/T9)</f>
        <v>6.3048800000000002E-2</v>
      </c>
      <c r="T9" s="12">
        <v>250000</v>
      </c>
    </row>
    <row r="10" spans="1:20" x14ac:dyDescent="0.3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3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3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>
        <f t="shared" ref="R12:R18" si="2">SUM(F12:Q12)</f>
        <v>0</v>
      </c>
      <c r="S12" s="13">
        <f>SUM(R12/T12)</f>
        <v>0</v>
      </c>
      <c r="T12" s="12">
        <v>5000</v>
      </c>
    </row>
    <row r="13" spans="1:20" x14ac:dyDescent="0.3">
      <c r="A13" s="11"/>
      <c r="B13" s="11"/>
      <c r="C13" s="11"/>
      <c r="D13" s="1"/>
      <c r="E13" s="11" t="s">
        <v>11</v>
      </c>
      <c r="F13" s="12">
        <v>14627.25</v>
      </c>
      <c r="G13" s="12">
        <v>15793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>
        <f t="shared" si="2"/>
        <v>30420.25</v>
      </c>
      <c r="S13" s="13">
        <f>SUM(R13/T13)</f>
        <v>0.16051716495878932</v>
      </c>
      <c r="T13" s="12">
        <v>189514</v>
      </c>
    </row>
    <row r="14" spans="1:20" x14ac:dyDescent="0.3">
      <c r="A14" s="11"/>
      <c r="B14" s="11"/>
      <c r="C14" s="11"/>
      <c r="D14" s="1"/>
      <c r="E14" s="11" t="s">
        <v>12</v>
      </c>
      <c r="F14" s="12"/>
      <c r="G14" s="12">
        <v>46084.43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>
        <f t="shared" si="2"/>
        <v>46084.43</v>
      </c>
      <c r="S14" s="13">
        <f>SUM(R14/T14)</f>
        <v>0.74438983023469929</v>
      </c>
      <c r="T14" s="12">
        <v>61909</v>
      </c>
    </row>
    <row r="15" spans="1:20" x14ac:dyDescent="0.3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2"/>
        <v>0</v>
      </c>
      <c r="S15" s="13"/>
      <c r="T15" s="12"/>
    </row>
    <row r="16" spans="1:20" x14ac:dyDescent="0.3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2"/>
        <v>0</v>
      </c>
      <c r="S16" s="13"/>
      <c r="T16" s="12"/>
    </row>
    <row r="17" spans="1:20" x14ac:dyDescent="0.3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2"/>
        <v>0</v>
      </c>
      <c r="S17" s="13"/>
      <c r="T17" s="12"/>
    </row>
    <row r="18" spans="1:20" x14ac:dyDescent="0.3">
      <c r="A18" s="11"/>
      <c r="B18" s="11"/>
      <c r="C18" s="11"/>
      <c r="D18" s="11"/>
      <c r="E18" s="11" t="s">
        <v>90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f t="shared" si="2"/>
        <v>0</v>
      </c>
      <c r="S18" s="13"/>
      <c r="T18" s="12"/>
    </row>
    <row r="19" spans="1:20" x14ac:dyDescent="0.3">
      <c r="A19" s="11"/>
      <c r="B19" s="11"/>
      <c r="C19" s="11" t="s">
        <v>13</v>
      </c>
      <c r="D19" s="11"/>
      <c r="E19" s="11"/>
      <c r="F19" s="14">
        <f>ROUND(SUM(F10:F18),5)</f>
        <v>14627.25</v>
      </c>
      <c r="G19" s="14">
        <f t="shared" ref="G19:R19" si="3">ROUND(SUM(G10:G18),5)</f>
        <v>61877.43</v>
      </c>
      <c r="H19" s="14">
        <f t="shared" si="3"/>
        <v>0</v>
      </c>
      <c r="I19" s="14">
        <f t="shared" si="3"/>
        <v>0</v>
      </c>
      <c r="J19" s="14">
        <f t="shared" si="3"/>
        <v>0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14">
        <f t="shared" si="3"/>
        <v>0</v>
      </c>
      <c r="O19" s="14">
        <f t="shared" si="3"/>
        <v>0</v>
      </c>
      <c r="P19" s="14">
        <f t="shared" si="3"/>
        <v>0</v>
      </c>
      <c r="Q19" s="14">
        <f t="shared" si="3"/>
        <v>0</v>
      </c>
      <c r="R19" s="14">
        <f t="shared" si="3"/>
        <v>76504.679999999993</v>
      </c>
      <c r="S19" s="13">
        <f>SUM(R19/T19)</f>
        <v>0.29835342383483537</v>
      </c>
      <c r="T19" s="14">
        <f>ROUND(SUM(T10:T14),5)</f>
        <v>256423</v>
      </c>
    </row>
    <row r="20" spans="1:20" x14ac:dyDescent="0.3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3">
      <c r="A21" s="11"/>
      <c r="B21" s="11"/>
      <c r="C21" s="11"/>
      <c r="D21" s="11" t="s">
        <v>15</v>
      </c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  <c r="T21" s="12"/>
    </row>
    <row r="22" spans="1:20" x14ac:dyDescent="0.3">
      <c r="A22" s="11"/>
      <c r="B22" s="11"/>
      <c r="C22" s="11" t="s">
        <v>16</v>
      </c>
      <c r="D22" s="11"/>
      <c r="E22" s="11"/>
      <c r="F22" s="14">
        <f>ROUND(SUM(F20:F21),5)</f>
        <v>0</v>
      </c>
      <c r="G22" s="14">
        <f t="shared" ref="G22:R22" si="4">ROUND(SUM(G20:G21),5)</f>
        <v>0</v>
      </c>
      <c r="H22" s="14">
        <f t="shared" si="4"/>
        <v>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 t="shared" si="4"/>
        <v>0</v>
      </c>
      <c r="S22" s="13"/>
      <c r="T22" s="14">
        <f>ROUND(SUM(T20:T21),5)</f>
        <v>0</v>
      </c>
    </row>
    <row r="23" spans="1:20" x14ac:dyDescent="0.3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3">
      <c r="A24" s="11"/>
      <c r="B24" s="11"/>
      <c r="C24" s="11"/>
      <c r="D24" s="11" t="s">
        <v>18</v>
      </c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f t="shared" ref="R24:R25" si="5">SUM(F24:Q24)</f>
        <v>0</v>
      </c>
      <c r="S24" s="13"/>
      <c r="T24" s="12"/>
    </row>
    <row r="25" spans="1:20" x14ac:dyDescent="0.3">
      <c r="A25" s="11"/>
      <c r="B25" s="11"/>
      <c r="C25" s="11"/>
      <c r="D25" s="11" t="s">
        <v>19</v>
      </c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f t="shared" si="5"/>
        <v>0</v>
      </c>
      <c r="S25" s="13"/>
      <c r="T25" s="12">
        <v>5000.04</v>
      </c>
    </row>
    <row r="26" spans="1:20" x14ac:dyDescent="0.3">
      <c r="A26" s="11"/>
      <c r="B26" s="11"/>
      <c r="C26" s="11" t="s">
        <v>20</v>
      </c>
      <c r="D26" s="11"/>
      <c r="E26" s="11"/>
      <c r="F26" s="14">
        <f>ROUND(SUM(F23:F25),5)</f>
        <v>0</v>
      </c>
      <c r="G26" s="14">
        <f t="shared" ref="G26:R26" si="6">ROUND(SUM(G23:G25),5)</f>
        <v>0</v>
      </c>
      <c r="H26" s="14">
        <f t="shared" si="6"/>
        <v>0</v>
      </c>
      <c r="I26" s="14">
        <f t="shared" si="6"/>
        <v>0</v>
      </c>
      <c r="J26" s="14">
        <f t="shared" si="6"/>
        <v>0</v>
      </c>
      <c r="K26" s="14">
        <f t="shared" si="6"/>
        <v>0</v>
      </c>
      <c r="L26" s="14">
        <f t="shared" si="6"/>
        <v>0</v>
      </c>
      <c r="M26" s="14">
        <f t="shared" si="6"/>
        <v>0</v>
      </c>
      <c r="N26" s="14">
        <f t="shared" si="6"/>
        <v>0</v>
      </c>
      <c r="O26" s="14">
        <f t="shared" si="6"/>
        <v>0</v>
      </c>
      <c r="P26" s="14">
        <f t="shared" si="6"/>
        <v>0</v>
      </c>
      <c r="Q26" s="14">
        <f t="shared" si="6"/>
        <v>0</v>
      </c>
      <c r="R26" s="14">
        <f t="shared" si="6"/>
        <v>0</v>
      </c>
      <c r="S26" s="13">
        <f>SUM(R26/T26)</f>
        <v>0</v>
      </c>
      <c r="T26" s="14">
        <f>ROUND(SUM(T23:T25),5)</f>
        <v>5000.04</v>
      </c>
    </row>
    <row r="27" spans="1:20" x14ac:dyDescent="0.3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3">
      <c r="A28" s="11"/>
      <c r="B28" s="11"/>
      <c r="C28" s="11"/>
      <c r="D28" s="11" t="s">
        <v>95</v>
      </c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>
        <f t="shared" ref="R28:R35" si="7">SUM(F28:Q28)</f>
        <v>0</v>
      </c>
      <c r="S28" s="13"/>
      <c r="T28" s="12"/>
    </row>
    <row r="29" spans="1:20" x14ac:dyDescent="0.3">
      <c r="A29" s="11"/>
      <c r="B29" s="11"/>
      <c r="C29" s="11"/>
      <c r="D29" s="11" t="s">
        <v>22</v>
      </c>
      <c r="E29" s="11"/>
      <c r="F29" s="12">
        <v>4.68</v>
      </c>
      <c r="G29" s="12">
        <v>1.93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>
        <f t="shared" si="7"/>
        <v>6.6099999999999994</v>
      </c>
      <c r="S29" s="13"/>
      <c r="T29" s="12"/>
    </row>
    <row r="30" spans="1:20" x14ac:dyDescent="0.3">
      <c r="A30" s="11"/>
      <c r="B30" s="11"/>
      <c r="C30" s="11"/>
      <c r="D30" s="11" t="s">
        <v>124</v>
      </c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>
        <f t="shared" si="7"/>
        <v>0</v>
      </c>
      <c r="S30" s="13"/>
      <c r="T30" s="12"/>
    </row>
    <row r="31" spans="1:20" x14ac:dyDescent="0.3">
      <c r="A31" s="11"/>
      <c r="B31" s="11"/>
      <c r="C31" s="11"/>
      <c r="D31" s="11" t="s">
        <v>85</v>
      </c>
      <c r="E31" s="11"/>
      <c r="F31" s="12">
        <v>85.28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>
        <f t="shared" si="7"/>
        <v>85.28</v>
      </c>
      <c r="S31" s="13"/>
      <c r="T31" s="12"/>
    </row>
    <row r="32" spans="1:20" x14ac:dyDescent="0.3">
      <c r="A32" s="11"/>
      <c r="B32" s="11"/>
      <c r="C32" s="11"/>
      <c r="D32" s="11" t="s">
        <v>23</v>
      </c>
      <c r="E32" s="11"/>
      <c r="F32" s="12">
        <v>1944</v>
      </c>
      <c r="G32" s="12">
        <v>2656.8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>
        <f t="shared" si="7"/>
        <v>4600.8</v>
      </c>
      <c r="S32" s="13"/>
      <c r="T32" s="12"/>
    </row>
    <row r="33" spans="1:20" x14ac:dyDescent="0.3">
      <c r="A33" s="11"/>
      <c r="B33" s="11"/>
      <c r="C33" s="11"/>
      <c r="D33" s="11" t="s">
        <v>93</v>
      </c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>
        <f t="shared" si="7"/>
        <v>0</v>
      </c>
      <c r="S33" s="13"/>
      <c r="T33" s="12"/>
    </row>
    <row r="34" spans="1:20" x14ac:dyDescent="0.3">
      <c r="A34" s="11"/>
      <c r="B34" s="11"/>
      <c r="C34" s="11"/>
      <c r="D34" s="11" t="s">
        <v>125</v>
      </c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>
        <f t="shared" si="7"/>
        <v>0</v>
      </c>
      <c r="S34" s="13"/>
      <c r="T34" s="12"/>
    </row>
    <row r="35" spans="1:20" x14ac:dyDescent="0.3">
      <c r="A35" s="11"/>
      <c r="B35" s="11"/>
      <c r="C35" s="11"/>
      <c r="D35" s="11" t="s">
        <v>24</v>
      </c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>
        <f t="shared" si="7"/>
        <v>0</v>
      </c>
      <c r="S35" s="13"/>
      <c r="T35" s="12"/>
    </row>
    <row r="36" spans="1:20" x14ac:dyDescent="0.3">
      <c r="A36" s="11"/>
      <c r="B36" s="11"/>
      <c r="C36" s="11" t="s">
        <v>25</v>
      </c>
      <c r="D36" s="11"/>
      <c r="E36" s="11"/>
      <c r="F36" s="14">
        <f>ROUND(SUM(F27:F35),5)</f>
        <v>2033.96</v>
      </c>
      <c r="G36" s="14">
        <f t="shared" ref="G36:R36" si="8">ROUND(SUM(G27:G35),5)</f>
        <v>2658.73</v>
      </c>
      <c r="H36" s="14">
        <f t="shared" si="8"/>
        <v>0</v>
      </c>
      <c r="I36" s="14">
        <f t="shared" si="8"/>
        <v>0</v>
      </c>
      <c r="J36" s="14">
        <f t="shared" si="8"/>
        <v>0</v>
      </c>
      <c r="K36" s="14">
        <f t="shared" si="8"/>
        <v>0</v>
      </c>
      <c r="L36" s="14">
        <f t="shared" si="8"/>
        <v>0</v>
      </c>
      <c r="M36" s="14">
        <f t="shared" si="8"/>
        <v>0</v>
      </c>
      <c r="N36" s="14">
        <f t="shared" si="8"/>
        <v>0</v>
      </c>
      <c r="O36" s="14">
        <f t="shared" si="8"/>
        <v>0</v>
      </c>
      <c r="P36" s="14">
        <f t="shared" si="8"/>
        <v>0</v>
      </c>
      <c r="Q36" s="14">
        <f t="shared" si="8"/>
        <v>0</v>
      </c>
      <c r="R36" s="14">
        <f t="shared" si="8"/>
        <v>4692.6899999999996</v>
      </c>
      <c r="S36" s="13"/>
      <c r="T36" s="12"/>
    </row>
    <row r="37" spans="1:20" x14ac:dyDescent="0.3">
      <c r="A37" s="11"/>
      <c r="B37" s="11"/>
      <c r="C37" s="11" t="s">
        <v>26</v>
      </c>
      <c r="D37" s="11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  <c r="T37" s="12">
        <v>192000</v>
      </c>
    </row>
    <row r="38" spans="1:20" x14ac:dyDescent="0.3">
      <c r="A38" s="11"/>
      <c r="B38" s="11"/>
      <c r="C38" s="11"/>
      <c r="D38" s="11" t="s">
        <v>27</v>
      </c>
      <c r="E38" s="11"/>
      <c r="F38" s="12">
        <v>756.71</v>
      </c>
      <c r="G38" s="12">
        <v>2556.79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>
        <f t="shared" ref="R38:R39" si="9">SUM(F38:Q38)</f>
        <v>3313.5</v>
      </c>
      <c r="S38" s="13"/>
      <c r="T38" s="12"/>
    </row>
    <row r="39" spans="1:20" x14ac:dyDescent="0.3">
      <c r="A39" s="11"/>
      <c r="B39" s="11"/>
      <c r="C39" s="11"/>
      <c r="D39" s="11" t="s">
        <v>28</v>
      </c>
      <c r="E39" s="11"/>
      <c r="F39" s="12">
        <v>5111.8900000000003</v>
      </c>
      <c r="G39" s="12">
        <v>2101.34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>
        <f t="shared" si="9"/>
        <v>7213.2300000000005</v>
      </c>
      <c r="S39" s="13"/>
      <c r="T39" s="12"/>
    </row>
    <row r="40" spans="1:20" x14ac:dyDescent="0.3">
      <c r="A40" s="11"/>
      <c r="B40" s="11"/>
      <c r="C40" s="11" t="s">
        <v>30</v>
      </c>
      <c r="D40" s="11"/>
      <c r="E40" s="11"/>
      <c r="F40" s="15">
        <f>ROUND(SUM(F37:F39),5)</f>
        <v>5868.6</v>
      </c>
      <c r="G40" s="15">
        <f t="shared" ref="G40:R40" si="10">ROUND(SUM(G37:G39),5)</f>
        <v>4658.13</v>
      </c>
      <c r="H40" s="15">
        <f t="shared" si="10"/>
        <v>0</v>
      </c>
      <c r="I40" s="15">
        <f t="shared" si="10"/>
        <v>0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10"/>
        <v>0</v>
      </c>
      <c r="O40" s="15">
        <f t="shared" si="10"/>
        <v>0</v>
      </c>
      <c r="P40" s="15">
        <f t="shared" si="10"/>
        <v>0</v>
      </c>
      <c r="Q40" s="15">
        <f t="shared" si="10"/>
        <v>0</v>
      </c>
      <c r="R40" s="15">
        <f t="shared" si="10"/>
        <v>10526.73</v>
      </c>
      <c r="S40" s="13">
        <f>SUM(R40/T40)</f>
        <v>5.4826718749999996E-2</v>
      </c>
      <c r="T40" s="14">
        <f>ROUND(SUM(T37:T39),5)</f>
        <v>192000</v>
      </c>
    </row>
    <row r="41" spans="1:20" x14ac:dyDescent="0.3">
      <c r="A41" s="11"/>
      <c r="B41" s="11" t="s">
        <v>31</v>
      </c>
      <c r="C41" s="11"/>
      <c r="D41" s="11"/>
      <c r="E41" s="11"/>
      <c r="F41" s="14">
        <f>ROUND(F9+F19+F22+F26+F36+F40,5)</f>
        <v>27736.67</v>
      </c>
      <c r="G41" s="14">
        <f t="shared" ref="G41:R41" si="11">ROUND(G9+G19+G22+G26+G36+G40,5)</f>
        <v>79762.63</v>
      </c>
      <c r="H41" s="14">
        <f t="shared" si="11"/>
        <v>0</v>
      </c>
      <c r="I41" s="14">
        <f t="shared" si="11"/>
        <v>0</v>
      </c>
      <c r="J41" s="14">
        <f t="shared" si="11"/>
        <v>0</v>
      </c>
      <c r="K41" s="14">
        <f t="shared" si="11"/>
        <v>0</v>
      </c>
      <c r="L41" s="14">
        <f t="shared" si="11"/>
        <v>0</v>
      </c>
      <c r="M41" s="14">
        <f t="shared" si="11"/>
        <v>0</v>
      </c>
      <c r="N41" s="14">
        <f t="shared" si="11"/>
        <v>0</v>
      </c>
      <c r="O41" s="14">
        <f t="shared" si="11"/>
        <v>0</v>
      </c>
      <c r="P41" s="14">
        <f t="shared" si="11"/>
        <v>0</v>
      </c>
      <c r="Q41" s="14">
        <f t="shared" si="11"/>
        <v>0</v>
      </c>
      <c r="R41" s="14">
        <f t="shared" si="11"/>
        <v>107486.3</v>
      </c>
      <c r="S41" s="13">
        <f>SUM(R41/T41)</f>
        <v>0.15280463375211595</v>
      </c>
      <c r="T41" s="14">
        <f>ROUND(T3+T9+T19+T22+T26+T36+T40,5)</f>
        <v>703423.04</v>
      </c>
    </row>
    <row r="42" spans="1:20" x14ac:dyDescent="0.3">
      <c r="A42" s="11"/>
      <c r="B42" s="11" t="s">
        <v>32</v>
      </c>
      <c r="C42" s="11"/>
      <c r="D42" s="11"/>
      <c r="E42" s="11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3"/>
      <c r="T42" s="12"/>
    </row>
    <row r="43" spans="1:20" x14ac:dyDescent="0.3">
      <c r="A43" s="11"/>
      <c r="B43" s="11"/>
      <c r="C43" s="11" t="s">
        <v>33</v>
      </c>
      <c r="D43" s="11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T43" s="12"/>
    </row>
    <row r="44" spans="1:20" x14ac:dyDescent="0.3">
      <c r="A44" s="11"/>
      <c r="B44" s="11"/>
      <c r="C44" s="11"/>
      <c r="D44" s="11" t="s">
        <v>34</v>
      </c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>
        <f t="shared" ref="R44:R51" si="12">SUM(F44:Q44)</f>
        <v>0</v>
      </c>
      <c r="S44" s="13"/>
      <c r="T44" s="12"/>
    </row>
    <row r="45" spans="1:20" x14ac:dyDescent="0.3">
      <c r="A45" s="11"/>
      <c r="B45" s="11"/>
      <c r="C45" s="11"/>
      <c r="D45" s="11" t="s">
        <v>132</v>
      </c>
      <c r="E45" s="11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>
        <f t="shared" si="12"/>
        <v>0</v>
      </c>
      <c r="S45" s="13"/>
      <c r="T45" s="12"/>
    </row>
    <row r="46" spans="1:20" x14ac:dyDescent="0.3">
      <c r="A46" s="11"/>
      <c r="B46" s="11"/>
      <c r="C46" s="11"/>
      <c r="D46" s="11" t="s">
        <v>133</v>
      </c>
      <c r="E46" s="1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si="12"/>
        <v>0</v>
      </c>
      <c r="S46" s="13"/>
      <c r="T46" s="12"/>
    </row>
    <row r="47" spans="1:20" x14ac:dyDescent="0.3">
      <c r="A47" s="11"/>
      <c r="B47" s="11"/>
      <c r="C47" s="11"/>
      <c r="D47" s="11" t="s">
        <v>134</v>
      </c>
      <c r="E47" s="11"/>
      <c r="F47" s="12">
        <v>263.10000000000002</v>
      </c>
      <c r="G47" s="12">
        <v>93.48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>
        <f t="shared" si="12"/>
        <v>356.58000000000004</v>
      </c>
      <c r="S47" s="13"/>
      <c r="T47" s="12"/>
    </row>
    <row r="48" spans="1:20" x14ac:dyDescent="0.3">
      <c r="A48" s="11"/>
      <c r="B48" s="11"/>
      <c r="C48" s="11"/>
      <c r="D48" s="11" t="s">
        <v>135</v>
      </c>
      <c r="E48" s="11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f t="shared" si="12"/>
        <v>0</v>
      </c>
      <c r="S48" s="13"/>
      <c r="T48" s="12"/>
    </row>
    <row r="49" spans="1:20" x14ac:dyDescent="0.3">
      <c r="A49" s="11"/>
      <c r="B49" s="11"/>
      <c r="C49" s="11"/>
      <c r="D49" s="11" t="s">
        <v>136</v>
      </c>
      <c r="E49" s="11"/>
      <c r="F49" s="12">
        <v>570.16</v>
      </c>
      <c r="G49" s="12">
        <v>843.3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>
        <f t="shared" si="12"/>
        <v>1413.46</v>
      </c>
      <c r="S49" s="13">
        <f>SUM(R49/T49)</f>
        <v>8.1797453703703712E-2</v>
      </c>
      <c r="T49" s="12">
        <v>17280</v>
      </c>
    </row>
    <row r="50" spans="1:20" x14ac:dyDescent="0.3">
      <c r="A50" s="11"/>
      <c r="B50" s="11"/>
      <c r="C50" s="11"/>
      <c r="D50" s="11" t="s">
        <v>137</v>
      </c>
      <c r="E50" s="1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>
        <f t="shared" si="12"/>
        <v>0</v>
      </c>
      <c r="S50" s="13"/>
      <c r="T50" s="12"/>
    </row>
    <row r="51" spans="1:20" x14ac:dyDescent="0.3">
      <c r="A51" s="11"/>
      <c r="B51" s="11"/>
      <c r="C51" s="11"/>
      <c r="D51" s="11" t="s">
        <v>35</v>
      </c>
      <c r="E51" s="11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>
        <f t="shared" si="12"/>
        <v>0</v>
      </c>
      <c r="S51" s="13"/>
      <c r="T51" s="12">
        <v>10000.08</v>
      </c>
    </row>
    <row r="52" spans="1:20" x14ac:dyDescent="0.3">
      <c r="A52" s="11"/>
      <c r="B52" s="11"/>
      <c r="C52" s="11" t="s">
        <v>36</v>
      </c>
      <c r="D52" s="11"/>
      <c r="E52" s="11"/>
      <c r="F52" s="14">
        <f>ROUND(SUM(F43:F51),5)</f>
        <v>833.26</v>
      </c>
      <c r="G52" s="14">
        <f t="shared" ref="G52:R52" si="13">ROUND(SUM(G43:G51),5)</f>
        <v>936.78</v>
      </c>
      <c r="H52" s="14">
        <f t="shared" si="13"/>
        <v>0</v>
      </c>
      <c r="I52" s="14">
        <f t="shared" si="13"/>
        <v>0</v>
      </c>
      <c r="J52" s="14">
        <f t="shared" si="13"/>
        <v>0</v>
      </c>
      <c r="K52" s="14">
        <f t="shared" si="13"/>
        <v>0</v>
      </c>
      <c r="L52" s="14">
        <f t="shared" si="13"/>
        <v>0</v>
      </c>
      <c r="M52" s="14">
        <f t="shared" si="13"/>
        <v>0</v>
      </c>
      <c r="N52" s="14">
        <f t="shared" si="13"/>
        <v>0</v>
      </c>
      <c r="O52" s="14">
        <f t="shared" si="13"/>
        <v>0</v>
      </c>
      <c r="P52" s="14">
        <f t="shared" si="13"/>
        <v>0</v>
      </c>
      <c r="Q52" s="14">
        <f t="shared" si="13"/>
        <v>0</v>
      </c>
      <c r="R52" s="14">
        <f t="shared" si="13"/>
        <v>1770.04</v>
      </c>
      <c r="S52" s="13">
        <f>SUM(R52/T52)</f>
        <v>6.4883973947290466E-2</v>
      </c>
      <c r="T52" s="14">
        <f>ROUND(T43+SUM(T45:T51),5)</f>
        <v>27280.080000000002</v>
      </c>
    </row>
    <row r="53" spans="1:20" x14ac:dyDescent="0.3">
      <c r="A53" s="11"/>
      <c r="B53" s="11"/>
      <c r="C53" s="11" t="s">
        <v>105</v>
      </c>
      <c r="D53" s="11"/>
      <c r="E53" s="11"/>
      <c r="F53" s="12">
        <v>5193.8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3"/>
      <c r="T53" s="12"/>
    </row>
    <row r="54" spans="1:20" x14ac:dyDescent="0.3">
      <c r="A54" s="11"/>
      <c r="B54" s="11"/>
      <c r="C54" s="11"/>
      <c r="D54" s="11" t="s">
        <v>121</v>
      </c>
      <c r="E54" s="11"/>
      <c r="F54" s="12">
        <v>25</v>
      </c>
      <c r="G54" s="12">
        <v>25</v>
      </c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>
        <f t="shared" ref="R54:R59" si="14">SUM(F54:Q54)</f>
        <v>50</v>
      </c>
      <c r="S54" s="13"/>
      <c r="T54" s="12"/>
    </row>
    <row r="55" spans="1:20" x14ac:dyDescent="0.3">
      <c r="A55" s="11"/>
      <c r="B55" s="11"/>
      <c r="C55" s="11"/>
      <c r="D55" s="11" t="s">
        <v>114</v>
      </c>
      <c r="E55" s="11"/>
      <c r="F55" s="12"/>
      <c r="G55" s="12">
        <v>445.04</v>
      </c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>
        <f t="shared" si="14"/>
        <v>445.04</v>
      </c>
      <c r="S55" s="13"/>
      <c r="T55" s="12"/>
    </row>
    <row r="56" spans="1:20" x14ac:dyDescent="0.3">
      <c r="A56" s="11"/>
      <c r="B56" s="11"/>
      <c r="C56" s="11" t="s">
        <v>100</v>
      </c>
      <c r="D56" s="11"/>
      <c r="E56" s="11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>
        <f t="shared" si="14"/>
        <v>0</v>
      </c>
      <c r="S56" s="13"/>
      <c r="T56" s="12"/>
    </row>
    <row r="57" spans="1:20" x14ac:dyDescent="0.3">
      <c r="A57" s="11"/>
      <c r="B57" s="11"/>
      <c r="C57" s="11"/>
      <c r="D57" s="11" t="s">
        <v>101</v>
      </c>
      <c r="E57" s="11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>
        <f t="shared" si="14"/>
        <v>0</v>
      </c>
      <c r="S57" s="13"/>
      <c r="T57" s="12"/>
    </row>
    <row r="58" spans="1:20" x14ac:dyDescent="0.3">
      <c r="A58" s="11"/>
      <c r="B58" s="11"/>
      <c r="C58" s="11"/>
      <c r="D58" s="11" t="s">
        <v>139</v>
      </c>
      <c r="E58" s="11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3"/>
      <c r="T58" s="12"/>
    </row>
    <row r="59" spans="1:20" x14ac:dyDescent="0.3">
      <c r="A59" s="11"/>
      <c r="B59" s="11"/>
      <c r="C59" s="11"/>
      <c r="D59" s="11" t="s">
        <v>115</v>
      </c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f t="shared" si="14"/>
        <v>0</v>
      </c>
      <c r="S59" s="13"/>
      <c r="T59" s="12"/>
    </row>
    <row r="60" spans="1:20" x14ac:dyDescent="0.3">
      <c r="A60" s="11"/>
      <c r="B60" s="11"/>
      <c r="C60" s="11" t="s">
        <v>106</v>
      </c>
      <c r="D60" s="11"/>
      <c r="E60" s="11"/>
      <c r="F60" s="14">
        <f>SUM(F53:F59)</f>
        <v>5218.8</v>
      </c>
      <c r="G60" s="14">
        <f t="shared" ref="G60:Q60" si="15">SUM(G53:G59)</f>
        <v>470.04</v>
      </c>
      <c r="H60" s="14">
        <f t="shared" si="15"/>
        <v>0</v>
      </c>
      <c r="I60" s="14">
        <f t="shared" si="15"/>
        <v>0</v>
      </c>
      <c r="J60" s="14">
        <f t="shared" si="15"/>
        <v>0</v>
      </c>
      <c r="K60" s="14">
        <f t="shared" si="15"/>
        <v>0</v>
      </c>
      <c r="L60" s="14">
        <f t="shared" si="15"/>
        <v>0</v>
      </c>
      <c r="M60" s="14">
        <f t="shared" si="15"/>
        <v>0</v>
      </c>
      <c r="N60" s="14">
        <f t="shared" si="15"/>
        <v>0</v>
      </c>
      <c r="O60" s="14">
        <f t="shared" si="15"/>
        <v>0</v>
      </c>
      <c r="P60" s="14">
        <f t="shared" si="15"/>
        <v>0</v>
      </c>
      <c r="Q60" s="14">
        <f t="shared" si="15"/>
        <v>0</v>
      </c>
      <c r="R60" s="14">
        <f>SUM(R53:R59)</f>
        <v>495.04</v>
      </c>
      <c r="S60" s="13"/>
      <c r="T60" s="12"/>
    </row>
    <row r="61" spans="1:20" x14ac:dyDescent="0.3">
      <c r="A61" s="11"/>
      <c r="B61" s="11"/>
      <c r="C61" s="11" t="s">
        <v>37</v>
      </c>
      <c r="D61" s="11"/>
      <c r="E61" s="11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3"/>
      <c r="T61" s="12"/>
    </row>
    <row r="62" spans="1:20" x14ac:dyDescent="0.3">
      <c r="A62" s="11"/>
      <c r="B62" s="11"/>
      <c r="C62" s="11"/>
      <c r="D62" s="11" t="s">
        <v>86</v>
      </c>
      <c r="E62" s="11"/>
      <c r="F62" s="12">
        <v>28086.83</v>
      </c>
      <c r="G62" s="12">
        <v>6022</v>
      </c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>
        <f t="shared" ref="R62:R64" si="16">SUM(F62:Q62)</f>
        <v>34108.83</v>
      </c>
      <c r="S62" s="13"/>
      <c r="T62" s="12">
        <v>5000</v>
      </c>
    </row>
    <row r="63" spans="1:20" x14ac:dyDescent="0.3">
      <c r="A63" s="11"/>
      <c r="B63" s="11"/>
      <c r="C63" s="11"/>
      <c r="D63" s="11" t="s">
        <v>38</v>
      </c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>
        <f t="shared" si="16"/>
        <v>0</v>
      </c>
      <c r="S63" s="13"/>
      <c r="T63" s="12">
        <v>5000</v>
      </c>
    </row>
    <row r="64" spans="1:20" x14ac:dyDescent="0.3">
      <c r="A64" s="11"/>
      <c r="B64" s="11"/>
      <c r="C64" s="11"/>
      <c r="D64" s="11" t="s">
        <v>39</v>
      </c>
      <c r="E64" s="11"/>
      <c r="F64" s="12">
        <v>682.83</v>
      </c>
      <c r="G64" s="12">
        <v>604.66999999999996</v>
      </c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>
        <f t="shared" si="16"/>
        <v>1287.5</v>
      </c>
      <c r="S64" s="13">
        <f>SUM(R64/T64)</f>
        <v>0.12874897000823993</v>
      </c>
      <c r="T64" s="12">
        <v>10000.08</v>
      </c>
    </row>
    <row r="65" spans="1:20" x14ac:dyDescent="0.3">
      <c r="A65" s="11"/>
      <c r="B65" s="11"/>
      <c r="C65" s="11" t="s">
        <v>40</v>
      </c>
      <c r="D65" s="11"/>
      <c r="E65" s="11"/>
      <c r="F65" s="14">
        <f>ROUND(SUM(F62:F64),5)</f>
        <v>28769.66</v>
      </c>
      <c r="G65" s="14">
        <f t="shared" ref="G65:Q65" si="17">ROUND(SUM(G62:G64),5)</f>
        <v>6626.67</v>
      </c>
      <c r="H65" s="14">
        <f t="shared" si="17"/>
        <v>0</v>
      </c>
      <c r="I65" s="14">
        <f t="shared" si="17"/>
        <v>0</v>
      </c>
      <c r="J65" s="14">
        <f t="shared" si="17"/>
        <v>0</v>
      </c>
      <c r="K65" s="14">
        <f t="shared" si="17"/>
        <v>0</v>
      </c>
      <c r="L65" s="14">
        <f t="shared" si="17"/>
        <v>0</v>
      </c>
      <c r="M65" s="14">
        <f t="shared" si="17"/>
        <v>0</v>
      </c>
      <c r="N65" s="14">
        <f t="shared" si="17"/>
        <v>0</v>
      </c>
      <c r="O65" s="14">
        <f t="shared" si="17"/>
        <v>0</v>
      </c>
      <c r="P65" s="14">
        <f t="shared" si="17"/>
        <v>0</v>
      </c>
      <c r="Q65" s="14">
        <f t="shared" si="17"/>
        <v>0</v>
      </c>
      <c r="R65" s="14">
        <f>ROUND(SUM(R61:R64),5)</f>
        <v>35396.33</v>
      </c>
      <c r="S65" s="13">
        <f>SUM(R65/T65)</f>
        <v>1.769809420762317</v>
      </c>
      <c r="T65" s="14">
        <f>ROUND(SUM(T61:T64),5)</f>
        <v>20000.080000000002</v>
      </c>
    </row>
    <row r="66" spans="1:20" x14ac:dyDescent="0.3">
      <c r="A66" s="11"/>
      <c r="B66" s="11"/>
      <c r="C66" s="11" t="s">
        <v>41</v>
      </c>
      <c r="D66" s="11"/>
      <c r="E66" s="11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3"/>
      <c r="T66" s="12"/>
    </row>
    <row r="67" spans="1:20" x14ac:dyDescent="0.3">
      <c r="A67" s="11"/>
      <c r="B67" s="11"/>
      <c r="C67" s="11"/>
      <c r="D67" s="11" t="s">
        <v>42</v>
      </c>
      <c r="E67" s="11"/>
      <c r="F67" s="12"/>
      <c r="G67" s="12">
        <v>29.24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>
        <f t="shared" ref="R67:R81" si="18">SUM(F67:Q67)</f>
        <v>29.24</v>
      </c>
      <c r="S67" s="13"/>
      <c r="T67" s="12"/>
    </row>
    <row r="68" spans="1:20" x14ac:dyDescent="0.3">
      <c r="A68" s="11"/>
      <c r="B68" s="11"/>
      <c r="C68" s="11"/>
      <c r="D68" s="11" t="s">
        <v>43</v>
      </c>
      <c r="E68" s="11"/>
      <c r="F68" s="12">
        <v>5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>
        <f t="shared" si="18"/>
        <v>5</v>
      </c>
      <c r="S68" s="13"/>
      <c r="T68" s="12"/>
    </row>
    <row r="69" spans="1:20" x14ac:dyDescent="0.3">
      <c r="A69" s="11"/>
      <c r="B69" s="11"/>
      <c r="C69" s="11"/>
      <c r="D69" s="11" t="s">
        <v>44</v>
      </c>
      <c r="E69" s="11"/>
      <c r="F69" s="12">
        <v>10</v>
      </c>
      <c r="G69" s="12">
        <v>20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>
        <f t="shared" si="18"/>
        <v>30</v>
      </c>
      <c r="S69" s="13"/>
      <c r="T69" s="12"/>
    </row>
    <row r="70" spans="1:20" x14ac:dyDescent="0.3">
      <c r="A70" s="11"/>
      <c r="B70" s="11"/>
      <c r="C70" s="11"/>
      <c r="D70" s="11" t="s">
        <v>45</v>
      </c>
      <c r="E70" s="11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>
        <f t="shared" si="18"/>
        <v>0</v>
      </c>
      <c r="S70" s="13"/>
      <c r="T70" s="12"/>
    </row>
    <row r="71" spans="1:20" x14ac:dyDescent="0.3">
      <c r="A71" s="11"/>
      <c r="B71" s="11"/>
      <c r="C71" s="11"/>
      <c r="D71" s="11" t="s">
        <v>46</v>
      </c>
      <c r="E71" s="11"/>
      <c r="F71" s="12">
        <v>572.36</v>
      </c>
      <c r="G71" s="12">
        <v>926.96</v>
      </c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>
        <f t="shared" si="18"/>
        <v>1499.3200000000002</v>
      </c>
      <c r="S71" s="13"/>
      <c r="T71" s="12"/>
    </row>
    <row r="72" spans="1:20" x14ac:dyDescent="0.3">
      <c r="A72" s="11"/>
      <c r="B72" s="11"/>
      <c r="C72" s="11"/>
      <c r="D72" s="11" t="s">
        <v>47</v>
      </c>
      <c r="E72" s="11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>
        <f t="shared" si="18"/>
        <v>0</v>
      </c>
      <c r="S72" s="13"/>
      <c r="T72" s="12"/>
    </row>
    <row r="73" spans="1:20" x14ac:dyDescent="0.3">
      <c r="A73" s="11"/>
      <c r="B73" s="11"/>
      <c r="C73" s="11"/>
      <c r="D73" s="11" t="s">
        <v>48</v>
      </c>
      <c r="E73" s="11"/>
      <c r="F73" s="12">
        <v>470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>
        <f t="shared" si="18"/>
        <v>470</v>
      </c>
      <c r="S73" s="13"/>
      <c r="T73" s="12"/>
    </row>
    <row r="74" spans="1:20" x14ac:dyDescent="0.3">
      <c r="A74" s="11"/>
      <c r="B74" s="11"/>
      <c r="C74" s="11"/>
      <c r="D74" s="11" t="s">
        <v>49</v>
      </c>
      <c r="E74" s="11"/>
      <c r="F74" s="12">
        <v>94.69</v>
      </c>
      <c r="G74" s="12">
        <v>11.22</v>
      </c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>
        <f t="shared" si="18"/>
        <v>105.91</v>
      </c>
      <c r="S74" s="13"/>
      <c r="T74" s="12"/>
    </row>
    <row r="75" spans="1:20" x14ac:dyDescent="0.3">
      <c r="A75" s="11"/>
      <c r="B75" s="11"/>
      <c r="C75" s="11"/>
      <c r="D75" s="11" t="s">
        <v>50</v>
      </c>
      <c r="E75" s="11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>
        <f t="shared" si="18"/>
        <v>0</v>
      </c>
      <c r="S75" s="13"/>
      <c r="T75" s="12"/>
    </row>
    <row r="76" spans="1:20" x14ac:dyDescent="0.3">
      <c r="A76" s="11"/>
      <c r="B76" s="11"/>
      <c r="C76" s="11"/>
      <c r="D76" s="11" t="s">
        <v>51</v>
      </c>
      <c r="E76" s="11"/>
      <c r="F76" s="12">
        <v>879.92</v>
      </c>
      <c r="G76" s="12">
        <v>4085.41</v>
      </c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>
        <f t="shared" si="18"/>
        <v>4965.33</v>
      </c>
      <c r="S76" s="13">
        <f>SUM(R76/T76)</f>
        <v>0.99305805553555571</v>
      </c>
      <c r="T76" s="12">
        <v>5000.04</v>
      </c>
    </row>
    <row r="77" spans="1:20" x14ac:dyDescent="0.3">
      <c r="A77" s="11"/>
      <c r="B77" s="11"/>
      <c r="C77" s="11"/>
      <c r="D77" s="11" t="s">
        <v>84</v>
      </c>
      <c r="E77" s="11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>
        <f t="shared" si="18"/>
        <v>0</v>
      </c>
      <c r="S77" s="13"/>
      <c r="T77" s="12"/>
    </row>
    <row r="78" spans="1:20" x14ac:dyDescent="0.3">
      <c r="A78" s="11"/>
      <c r="B78" s="11"/>
      <c r="C78" s="11"/>
      <c r="D78" s="11" t="s">
        <v>52</v>
      </c>
      <c r="E78" s="11"/>
      <c r="F78" s="12">
        <v>1530</v>
      </c>
      <c r="G78" s="12">
        <v>270</v>
      </c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>
        <f t="shared" si="18"/>
        <v>1800</v>
      </c>
      <c r="S78" s="13"/>
      <c r="T78" s="12"/>
    </row>
    <row r="79" spans="1:20" x14ac:dyDescent="0.3">
      <c r="A79" s="11"/>
      <c r="B79" s="11"/>
      <c r="C79" s="11"/>
      <c r="D79" s="11" t="s">
        <v>53</v>
      </c>
      <c r="E79" s="11"/>
      <c r="F79" s="12"/>
      <c r="G79" s="12">
        <v>278.81</v>
      </c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>
        <f t="shared" si="18"/>
        <v>278.81</v>
      </c>
      <c r="T79" s="12"/>
    </row>
    <row r="80" spans="1:20" x14ac:dyDescent="0.3">
      <c r="A80" s="11"/>
      <c r="B80" s="11"/>
      <c r="C80" s="11"/>
      <c r="D80" s="11"/>
      <c r="E80" s="11" t="s">
        <v>80</v>
      </c>
      <c r="F80" s="12">
        <v>2098.65</v>
      </c>
      <c r="G80" s="12">
        <v>858.57</v>
      </c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>
        <f t="shared" si="18"/>
        <v>2957.2200000000003</v>
      </c>
      <c r="S80" s="13"/>
      <c r="T80" s="12"/>
    </row>
    <row r="81" spans="1:20" x14ac:dyDescent="0.3">
      <c r="A81" s="11"/>
      <c r="B81" s="11"/>
      <c r="C81" s="11"/>
      <c r="D81" s="11"/>
      <c r="E81" s="11" t="s">
        <v>81</v>
      </c>
      <c r="F81" s="12">
        <v>550.96</v>
      </c>
      <c r="G81" s="12">
        <v>6668.32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>
        <f t="shared" si="18"/>
        <v>7219.28</v>
      </c>
      <c r="S81" s="13"/>
      <c r="T81" s="12"/>
    </row>
    <row r="82" spans="1:20" x14ac:dyDescent="0.3">
      <c r="A82" s="11"/>
      <c r="B82" s="11"/>
      <c r="C82" s="11"/>
      <c r="D82" s="11" t="s">
        <v>82</v>
      </c>
      <c r="E82" s="11"/>
      <c r="F82" s="14">
        <f>SUM(F80:F81)</f>
        <v>2649.61</v>
      </c>
      <c r="G82" s="14">
        <f>SUM(G79:Q81)</f>
        <v>7805.7</v>
      </c>
      <c r="H82" s="14">
        <f t="shared" ref="H82:Q82" si="19">SUM(H80:H81)</f>
        <v>0</v>
      </c>
      <c r="I82" s="14">
        <f t="shared" si="19"/>
        <v>0</v>
      </c>
      <c r="J82" s="14">
        <f t="shared" si="19"/>
        <v>0</v>
      </c>
      <c r="K82" s="14">
        <f t="shared" si="19"/>
        <v>0</v>
      </c>
      <c r="L82" s="14">
        <f t="shared" si="19"/>
        <v>0</v>
      </c>
      <c r="M82" s="14">
        <f t="shared" si="19"/>
        <v>0</v>
      </c>
      <c r="N82" s="14">
        <f t="shared" si="19"/>
        <v>0</v>
      </c>
      <c r="O82" s="14">
        <f t="shared" si="19"/>
        <v>0</v>
      </c>
      <c r="P82" s="14">
        <f t="shared" si="19"/>
        <v>0</v>
      </c>
      <c r="Q82" s="14">
        <f t="shared" si="19"/>
        <v>0</v>
      </c>
      <c r="R82" s="14">
        <f t="shared" ref="R82" si="20">ROUND(SUM(R80:R81),5)</f>
        <v>10176.5</v>
      </c>
      <c r="S82" s="13">
        <f>SUM(R82/T82)</f>
        <v>1.6960833333333334</v>
      </c>
      <c r="T82" s="14">
        <v>6000</v>
      </c>
    </row>
    <row r="83" spans="1:20" x14ac:dyDescent="0.3">
      <c r="A83" s="11"/>
      <c r="B83" s="11"/>
      <c r="C83" s="11"/>
      <c r="D83" s="11" t="s">
        <v>54</v>
      </c>
      <c r="E83" s="11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>
        <f t="shared" ref="R83:R91" si="21">SUM(F83:Q83)</f>
        <v>0</v>
      </c>
      <c r="S83" s="13"/>
      <c r="T83" s="12">
        <v>3000</v>
      </c>
    </row>
    <row r="84" spans="1:20" x14ac:dyDescent="0.3">
      <c r="A84" s="11"/>
      <c r="B84" s="11"/>
      <c r="C84" s="11"/>
      <c r="D84" s="11" t="s">
        <v>55</v>
      </c>
      <c r="E84" s="11"/>
      <c r="F84" s="12">
        <v>92.95</v>
      </c>
      <c r="G84" s="12">
        <v>275.77</v>
      </c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>
        <f t="shared" si="21"/>
        <v>368.71999999999997</v>
      </c>
      <c r="S84" s="13">
        <f>SUM(R84/T84)</f>
        <v>0.18399201596806386</v>
      </c>
      <c r="T84" s="12">
        <v>2004</v>
      </c>
    </row>
    <row r="85" spans="1:20" x14ac:dyDescent="0.3">
      <c r="A85" s="11"/>
      <c r="B85" s="11"/>
      <c r="C85" s="11"/>
      <c r="D85" s="11" t="s">
        <v>56</v>
      </c>
      <c r="E85" s="11"/>
      <c r="F85" s="12">
        <v>19.5</v>
      </c>
      <c r="G85" s="12">
        <v>597.63</v>
      </c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>
        <f t="shared" si="21"/>
        <v>617.13</v>
      </c>
      <c r="S85" s="13">
        <f>SUM(R85/T85)</f>
        <v>7.7102698650674664E-2</v>
      </c>
      <c r="T85" s="12">
        <v>8004</v>
      </c>
    </row>
    <row r="86" spans="1:20" x14ac:dyDescent="0.3">
      <c r="A86" s="11"/>
      <c r="B86" s="11"/>
      <c r="C86" s="11"/>
      <c r="D86" s="11" t="s">
        <v>57</v>
      </c>
      <c r="E86" s="11"/>
      <c r="F86" s="12">
        <v>179</v>
      </c>
      <c r="G86" s="12">
        <v>177.06</v>
      </c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>
        <f t="shared" si="21"/>
        <v>356.06</v>
      </c>
      <c r="S86" s="13"/>
      <c r="T86" s="12"/>
    </row>
    <row r="87" spans="1:20" x14ac:dyDescent="0.3">
      <c r="A87" s="11"/>
      <c r="B87" s="11"/>
      <c r="C87" s="11"/>
      <c r="D87" s="11" t="s">
        <v>58</v>
      </c>
      <c r="E87" s="11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>
        <f t="shared" si="21"/>
        <v>0</v>
      </c>
      <c r="S87" s="13"/>
      <c r="T87" s="12"/>
    </row>
    <row r="88" spans="1:20" x14ac:dyDescent="0.3">
      <c r="A88" s="11"/>
      <c r="B88" s="11"/>
      <c r="C88" s="11"/>
      <c r="D88" s="11"/>
      <c r="E88" s="11" t="s">
        <v>59</v>
      </c>
      <c r="F88" s="12">
        <v>1700.1</v>
      </c>
      <c r="G88" s="12">
        <v>1172</v>
      </c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>
        <f t="shared" si="21"/>
        <v>2872.1</v>
      </c>
      <c r="S88" s="13">
        <f>SUM(R88/T88)</f>
        <v>0.39890277777777777</v>
      </c>
      <c r="T88" s="12">
        <v>7200</v>
      </c>
    </row>
    <row r="89" spans="1:20" x14ac:dyDescent="0.3">
      <c r="A89" s="11"/>
      <c r="B89" s="11"/>
      <c r="C89" s="11"/>
      <c r="D89" s="11"/>
      <c r="E89" s="11" t="s">
        <v>60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f t="shared" si="21"/>
        <v>0</v>
      </c>
      <c r="S89" s="13"/>
      <c r="T89" s="12">
        <v>2004</v>
      </c>
    </row>
    <row r="90" spans="1:20" x14ac:dyDescent="0.3">
      <c r="A90" s="11"/>
      <c r="B90" s="11"/>
      <c r="C90" s="11"/>
      <c r="D90" s="11"/>
      <c r="E90" s="11" t="s">
        <v>61</v>
      </c>
      <c r="F90" s="12">
        <v>2669.63</v>
      </c>
      <c r="G90" s="12">
        <v>2341.21</v>
      </c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>
        <f t="shared" si="21"/>
        <v>5010.84</v>
      </c>
      <c r="S90" s="13">
        <f>SUM(R90/T90)</f>
        <v>0.50107999136006909</v>
      </c>
      <c r="T90" s="12">
        <v>10000.08</v>
      </c>
    </row>
    <row r="91" spans="1:20" x14ac:dyDescent="0.3">
      <c r="A91" s="11"/>
      <c r="B91" s="11"/>
      <c r="C91" s="11"/>
      <c r="D91" s="11"/>
      <c r="E91" s="11" t="s">
        <v>62</v>
      </c>
      <c r="F91" s="12">
        <v>1467.89</v>
      </c>
      <c r="G91" s="12">
        <v>1088.19</v>
      </c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>
        <f t="shared" si="21"/>
        <v>2556.08</v>
      </c>
      <c r="S91" s="13">
        <f>SUM(R91/T91)</f>
        <v>0.41200515796260478</v>
      </c>
      <c r="T91" s="12">
        <v>6204</v>
      </c>
    </row>
    <row r="92" spans="1:20" x14ac:dyDescent="0.3">
      <c r="A92" s="11"/>
      <c r="B92" s="11"/>
      <c r="C92" s="11"/>
      <c r="D92" s="11" t="s">
        <v>63</v>
      </c>
      <c r="E92" s="11"/>
      <c r="F92" s="14">
        <f>ROUND(SUM(F88:F91),5)</f>
        <v>5837.62</v>
      </c>
      <c r="G92" s="14">
        <f t="shared" ref="G92:R92" si="22">ROUND(SUM(G88:G91),5)</f>
        <v>4601.3999999999996</v>
      </c>
      <c r="H92" s="14">
        <f t="shared" si="22"/>
        <v>0</v>
      </c>
      <c r="I92" s="14">
        <f t="shared" si="22"/>
        <v>0</v>
      </c>
      <c r="J92" s="14">
        <f t="shared" si="22"/>
        <v>0</v>
      </c>
      <c r="K92" s="14">
        <f t="shared" si="22"/>
        <v>0</v>
      </c>
      <c r="L92" s="14">
        <f t="shared" si="22"/>
        <v>0</v>
      </c>
      <c r="M92" s="14">
        <f t="shared" si="22"/>
        <v>0</v>
      </c>
      <c r="N92" s="14">
        <f t="shared" si="22"/>
        <v>0</v>
      </c>
      <c r="O92" s="14">
        <f t="shared" si="22"/>
        <v>0</v>
      </c>
      <c r="P92" s="14">
        <f t="shared" si="22"/>
        <v>0</v>
      </c>
      <c r="Q92" s="14">
        <f t="shared" si="22"/>
        <v>0</v>
      </c>
      <c r="R92" s="14">
        <f t="shared" si="22"/>
        <v>10439.02</v>
      </c>
      <c r="S92" s="13">
        <f>SUM(R92/T92)</f>
        <v>0.41085434239816626</v>
      </c>
      <c r="T92" s="14">
        <f>ROUND(SUM(T87:T91),5)</f>
        <v>25408.080000000002</v>
      </c>
    </row>
    <row r="93" spans="1:20" x14ac:dyDescent="0.3">
      <c r="A93" s="11"/>
      <c r="B93" s="11"/>
      <c r="C93" s="11" t="s">
        <v>64</v>
      </c>
      <c r="D93" s="11"/>
      <c r="E93" s="11"/>
      <c r="F93" s="16">
        <f>ROUND(SUM(F82:F86)+SUM(F92:F92)+SUM(F66:F78),5)</f>
        <v>12340.65</v>
      </c>
      <c r="G93" s="16">
        <f t="shared" ref="G93:Q93" si="23">ROUND(SUM(G82:G86)+SUM(G92:G92)+SUM(G66:G78),5)</f>
        <v>18800.39</v>
      </c>
      <c r="H93" s="16">
        <f t="shared" si="23"/>
        <v>0</v>
      </c>
      <c r="I93" s="16">
        <f t="shared" si="23"/>
        <v>0</v>
      </c>
      <c r="J93" s="16">
        <f t="shared" si="23"/>
        <v>0</v>
      </c>
      <c r="K93" s="16">
        <f t="shared" si="23"/>
        <v>0</v>
      </c>
      <c r="L93" s="16">
        <f t="shared" si="23"/>
        <v>0</v>
      </c>
      <c r="M93" s="16">
        <f t="shared" si="23"/>
        <v>0</v>
      </c>
      <c r="N93" s="16">
        <f t="shared" si="23"/>
        <v>0</v>
      </c>
      <c r="O93" s="16">
        <f t="shared" si="23"/>
        <v>0</v>
      </c>
      <c r="P93" s="16">
        <f t="shared" si="23"/>
        <v>0</v>
      </c>
      <c r="Q93" s="16">
        <f t="shared" si="23"/>
        <v>0</v>
      </c>
      <c r="R93" s="16">
        <f t="shared" ref="R93" si="24">ROUND(SUM(R82:R86)+SUM(R92:R92)+SUM(R67:R78),5)</f>
        <v>30862.23</v>
      </c>
      <c r="S93" s="13">
        <f>SUM(R93/T93)</f>
        <v>0.62453770146259957</v>
      </c>
      <c r="T93" s="14">
        <f>ROUND(SUM(T66:T86)+SUM(T92:T92),5)</f>
        <v>49416.12</v>
      </c>
    </row>
    <row r="94" spans="1:20" x14ac:dyDescent="0.3">
      <c r="A94" s="11"/>
      <c r="B94" s="11"/>
      <c r="C94" s="11" t="s">
        <v>65</v>
      </c>
      <c r="D94" s="11"/>
      <c r="E94" s="11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3"/>
      <c r="T94" s="12"/>
    </row>
    <row r="95" spans="1:20" x14ac:dyDescent="0.3">
      <c r="A95" s="11"/>
      <c r="B95" s="11"/>
      <c r="C95" s="11"/>
      <c r="D95" s="11" t="s">
        <v>66</v>
      </c>
      <c r="E95" s="11"/>
      <c r="F95" s="12">
        <v>118.25</v>
      </c>
      <c r="G95" s="12">
        <v>88.25</v>
      </c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>
        <f t="shared" ref="R95:R109" si="25">SUM(F95:Q95)</f>
        <v>206.5</v>
      </c>
      <c r="S95" s="13">
        <f>SUM(R95/T95)</f>
        <v>0.13766666666666666</v>
      </c>
      <c r="T95" s="12">
        <v>1500</v>
      </c>
    </row>
    <row r="96" spans="1:20" x14ac:dyDescent="0.3">
      <c r="A96" s="11"/>
      <c r="B96" s="11"/>
      <c r="C96" s="11"/>
      <c r="D96" s="11" t="s">
        <v>140</v>
      </c>
      <c r="E96" s="11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3"/>
      <c r="T96" s="12"/>
    </row>
    <row r="97" spans="1:20" x14ac:dyDescent="0.3">
      <c r="A97" s="11"/>
      <c r="B97" s="11"/>
      <c r="C97" s="11"/>
      <c r="D97" s="11" t="s">
        <v>94</v>
      </c>
      <c r="E97" s="11"/>
      <c r="F97" s="12">
        <v>1377.35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>
        <f t="shared" si="25"/>
        <v>1377.35</v>
      </c>
      <c r="S97" s="13"/>
      <c r="T97" s="12"/>
    </row>
    <row r="98" spans="1:20" x14ac:dyDescent="0.3">
      <c r="A98" s="11"/>
      <c r="B98" s="11"/>
      <c r="C98" s="11"/>
      <c r="D98" s="11" t="s">
        <v>102</v>
      </c>
      <c r="E98" s="11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>
        <f t="shared" si="25"/>
        <v>0</v>
      </c>
      <c r="S98" s="13"/>
      <c r="T98" s="12"/>
    </row>
    <row r="99" spans="1:20" x14ac:dyDescent="0.3">
      <c r="A99" s="11"/>
      <c r="B99" s="11"/>
      <c r="C99" s="11"/>
      <c r="D99" s="11" t="s">
        <v>67</v>
      </c>
      <c r="E99" s="11"/>
      <c r="F99" s="12">
        <v>3683.35</v>
      </c>
      <c r="G99" s="12">
        <v>3819.62</v>
      </c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>
        <f t="shared" si="25"/>
        <v>7502.9699999999993</v>
      </c>
      <c r="S99" s="13">
        <f>SUM(R99/T99)</f>
        <v>0.10382721687147126</v>
      </c>
      <c r="T99" s="12">
        <v>72264</v>
      </c>
    </row>
    <row r="100" spans="1:20" x14ac:dyDescent="0.3">
      <c r="A100" s="11"/>
      <c r="B100" s="11"/>
      <c r="C100" s="11"/>
      <c r="D100" s="11" t="s">
        <v>68</v>
      </c>
      <c r="E100" s="11"/>
      <c r="F100" s="12">
        <v>147.16</v>
      </c>
      <c r="G100" s="12">
        <v>103.91</v>
      </c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>
        <f t="shared" si="25"/>
        <v>251.07</v>
      </c>
      <c r="S100" s="13"/>
      <c r="T100" s="12"/>
    </row>
    <row r="101" spans="1:20" x14ac:dyDescent="0.3">
      <c r="A101" s="11"/>
      <c r="B101" s="11"/>
      <c r="C101" s="11"/>
      <c r="D101" s="11" t="s">
        <v>104</v>
      </c>
      <c r="E101" s="11"/>
      <c r="F101" s="12">
        <v>98</v>
      </c>
      <c r="G101" s="12">
        <v>33</v>
      </c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>
        <f t="shared" si="25"/>
        <v>131</v>
      </c>
      <c r="S101" s="13"/>
      <c r="T101" s="12"/>
    </row>
    <row r="102" spans="1:20" x14ac:dyDescent="0.3">
      <c r="A102" s="11"/>
      <c r="B102" s="11"/>
      <c r="C102" s="11"/>
      <c r="D102" s="11" t="s">
        <v>69</v>
      </c>
      <c r="E102" s="11"/>
      <c r="F102" s="12">
        <v>481.51</v>
      </c>
      <c r="G102" s="12">
        <v>442.72</v>
      </c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>
        <f t="shared" si="25"/>
        <v>924.23</v>
      </c>
      <c r="S102" s="13"/>
      <c r="T102" s="12"/>
    </row>
    <row r="103" spans="1:20" x14ac:dyDescent="0.3">
      <c r="A103" s="11"/>
      <c r="B103" s="11"/>
      <c r="C103" s="11"/>
      <c r="D103" s="11" t="s">
        <v>70</v>
      </c>
      <c r="E103" s="11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>
        <f t="shared" si="25"/>
        <v>0</v>
      </c>
      <c r="S103" s="13"/>
      <c r="T103" s="12"/>
    </row>
    <row r="104" spans="1:20" x14ac:dyDescent="0.3">
      <c r="A104" s="11"/>
      <c r="B104" s="11"/>
      <c r="C104" s="11"/>
      <c r="D104" s="11"/>
      <c r="E104" s="11" t="s">
        <v>71</v>
      </c>
      <c r="F104" s="12">
        <v>4155.7</v>
      </c>
      <c r="G104" s="12">
        <v>1052.6300000000001</v>
      </c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>
        <f t="shared" si="25"/>
        <v>5208.33</v>
      </c>
      <c r="S104" s="13"/>
      <c r="T104" s="12"/>
    </row>
    <row r="105" spans="1:20" x14ac:dyDescent="0.3">
      <c r="A105" s="11"/>
      <c r="B105" s="11"/>
      <c r="C105" s="11"/>
      <c r="D105" s="11"/>
      <c r="E105" s="11" t="s">
        <v>72</v>
      </c>
      <c r="F105" s="12">
        <v>22366.75</v>
      </c>
      <c r="G105" s="12">
        <v>21464.38</v>
      </c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>
        <f t="shared" si="25"/>
        <v>43831.130000000005</v>
      </c>
      <c r="S105" s="13"/>
      <c r="T105" s="12"/>
    </row>
    <row r="106" spans="1:20" x14ac:dyDescent="0.3">
      <c r="A106" s="11"/>
      <c r="B106" s="11"/>
      <c r="C106" s="11"/>
      <c r="D106" s="11" t="s">
        <v>73</v>
      </c>
      <c r="E106" s="11"/>
      <c r="F106" s="14">
        <f>ROUND(SUM(F104:F105),5)</f>
        <v>26522.45</v>
      </c>
      <c r="G106" s="14">
        <f t="shared" ref="G106:R106" si="26">ROUND(SUM(G104:G105),5)</f>
        <v>22517.01</v>
      </c>
      <c r="H106" s="14">
        <f t="shared" si="26"/>
        <v>0</v>
      </c>
      <c r="I106" s="14">
        <f t="shared" si="26"/>
        <v>0</v>
      </c>
      <c r="J106" s="14">
        <f t="shared" si="26"/>
        <v>0</v>
      </c>
      <c r="K106" s="14">
        <f t="shared" si="26"/>
        <v>0</v>
      </c>
      <c r="L106" s="14">
        <f t="shared" si="26"/>
        <v>0</v>
      </c>
      <c r="M106" s="14">
        <f t="shared" si="26"/>
        <v>0</v>
      </c>
      <c r="N106" s="14">
        <f t="shared" si="26"/>
        <v>0</v>
      </c>
      <c r="O106" s="14">
        <f t="shared" si="26"/>
        <v>0</v>
      </c>
      <c r="P106" s="14">
        <f t="shared" si="26"/>
        <v>0</v>
      </c>
      <c r="Q106" s="14">
        <f t="shared" si="26"/>
        <v>0</v>
      </c>
      <c r="R106" s="14">
        <f t="shared" si="26"/>
        <v>49039.46</v>
      </c>
      <c r="S106" s="13"/>
      <c r="T106" s="14">
        <v>298224</v>
      </c>
    </row>
    <row r="107" spans="1:20" x14ac:dyDescent="0.3">
      <c r="A107" s="11"/>
      <c r="B107" s="11"/>
      <c r="C107" s="11"/>
      <c r="D107" s="11" t="s">
        <v>74</v>
      </c>
      <c r="E107" s="11"/>
      <c r="F107" s="12">
        <v>20846.16</v>
      </c>
      <c r="G107" s="12">
        <v>20626.88</v>
      </c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>
        <f t="shared" si="25"/>
        <v>41473.040000000001</v>
      </c>
      <c r="S107" s="13"/>
      <c r="T107" s="12">
        <v>208000.08</v>
      </c>
    </row>
    <row r="108" spans="1:20" x14ac:dyDescent="0.3">
      <c r="A108" s="11"/>
      <c r="B108" s="11"/>
      <c r="C108" s="11"/>
      <c r="D108" s="11" t="s">
        <v>76</v>
      </c>
      <c r="E108" s="11"/>
      <c r="F108" s="12">
        <v>780</v>
      </c>
      <c r="G108" s="12">
        <v>1129.28</v>
      </c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>
        <f t="shared" si="25"/>
        <v>1909.28</v>
      </c>
      <c r="S108" s="13"/>
      <c r="T108" s="12"/>
    </row>
    <row r="109" spans="1:20" x14ac:dyDescent="0.3">
      <c r="A109" s="11"/>
      <c r="B109" s="11"/>
      <c r="C109" s="11"/>
      <c r="D109" s="11" t="s">
        <v>92</v>
      </c>
      <c r="E109" s="11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>
        <f t="shared" si="25"/>
        <v>0</v>
      </c>
      <c r="S109" s="13"/>
      <c r="T109" s="12"/>
    </row>
    <row r="110" spans="1:20" x14ac:dyDescent="0.3">
      <c r="A110" s="11"/>
      <c r="B110" s="11"/>
      <c r="C110" s="11" t="s">
        <v>77</v>
      </c>
      <c r="D110" s="11"/>
      <c r="E110" s="11"/>
      <c r="F110" s="14">
        <f>ROUND(SUM(F94:F102)+SUM(F106:F109),5)</f>
        <v>54054.23</v>
      </c>
      <c r="G110" s="14">
        <f t="shared" ref="G110:Q110" si="27">ROUND(SUM(G94:G102)+SUM(G106:G109),5)</f>
        <v>48760.67</v>
      </c>
      <c r="H110" s="14">
        <f t="shared" si="27"/>
        <v>0</v>
      </c>
      <c r="I110" s="14">
        <f t="shared" si="27"/>
        <v>0</v>
      </c>
      <c r="J110" s="14">
        <f t="shared" si="27"/>
        <v>0</v>
      </c>
      <c r="K110" s="14">
        <f t="shared" si="27"/>
        <v>0</v>
      </c>
      <c r="L110" s="14">
        <f t="shared" si="27"/>
        <v>0</v>
      </c>
      <c r="M110" s="14">
        <f t="shared" si="27"/>
        <v>0</v>
      </c>
      <c r="N110" s="14">
        <f t="shared" si="27"/>
        <v>0</v>
      </c>
      <c r="O110" s="14">
        <f t="shared" si="27"/>
        <v>0</v>
      </c>
      <c r="P110" s="14">
        <f t="shared" si="27"/>
        <v>0</v>
      </c>
      <c r="Q110" s="14">
        <f t="shared" si="27"/>
        <v>0</v>
      </c>
      <c r="R110" s="14">
        <f>ROUND(SUM(R95:R102)+SUM(R106:R109),5)</f>
        <v>102814.9</v>
      </c>
      <c r="S110" s="13">
        <f>SUM(R110/T110)</f>
        <v>0.1772707121842918</v>
      </c>
      <c r="T110" s="14">
        <f>ROUND(SUM(T94:T102)+SUM(T106:T108),5)</f>
        <v>579988.07999999996</v>
      </c>
    </row>
    <row r="111" spans="1:20" x14ac:dyDescent="0.3">
      <c r="A111" s="11"/>
      <c r="B111" s="11" t="s">
        <v>78</v>
      </c>
      <c r="C111" s="11"/>
      <c r="D111" s="11"/>
      <c r="E111" s="11"/>
      <c r="F111" s="14">
        <f t="shared" ref="F111:R111" si="28">ROUND(F52+F60+F65+F93+SUM(F110:F110),5)</f>
        <v>101216.6</v>
      </c>
      <c r="G111" s="14">
        <f t="shared" si="28"/>
        <v>75594.55</v>
      </c>
      <c r="H111" s="14">
        <f t="shared" si="28"/>
        <v>0</v>
      </c>
      <c r="I111" s="14">
        <f t="shared" si="28"/>
        <v>0</v>
      </c>
      <c r="J111" s="14">
        <f t="shared" si="28"/>
        <v>0</v>
      </c>
      <c r="K111" s="14">
        <f t="shared" si="28"/>
        <v>0</v>
      </c>
      <c r="L111" s="14">
        <f t="shared" si="28"/>
        <v>0</v>
      </c>
      <c r="M111" s="14">
        <f t="shared" si="28"/>
        <v>0</v>
      </c>
      <c r="N111" s="14">
        <f t="shared" si="28"/>
        <v>0</v>
      </c>
      <c r="O111" s="14">
        <f t="shared" si="28"/>
        <v>0</v>
      </c>
      <c r="P111" s="14">
        <f t="shared" si="28"/>
        <v>0</v>
      </c>
      <c r="Q111" s="14">
        <f t="shared" si="28"/>
        <v>0</v>
      </c>
      <c r="R111" s="14">
        <f t="shared" si="28"/>
        <v>171338.54</v>
      </c>
      <c r="S111" s="13">
        <f>SUM(R111/T111)</f>
        <v>0.25320304432630897</v>
      </c>
      <c r="T111" s="14">
        <f>ROUND(T42+T52+T65+T93+SUM(T110:T110),5)</f>
        <v>676684.36</v>
      </c>
    </row>
    <row r="112" spans="1:20" ht="16.2" thickBot="1" x14ac:dyDescent="0.35">
      <c r="A112" s="11" t="s">
        <v>108</v>
      </c>
      <c r="B112" s="11"/>
      <c r="C112" s="11"/>
      <c r="D112" s="11"/>
      <c r="E112" s="11"/>
      <c r="F112" s="17">
        <f t="shared" ref="F112:R112" si="29">ROUND(F2+F41-F111,5)</f>
        <v>-73479.929999999993</v>
      </c>
      <c r="G112" s="17">
        <f t="shared" si="29"/>
        <v>4168.08</v>
      </c>
      <c r="H112" s="17">
        <f t="shared" si="29"/>
        <v>0</v>
      </c>
      <c r="I112" s="17">
        <f t="shared" si="29"/>
        <v>0</v>
      </c>
      <c r="J112" s="17">
        <f t="shared" si="29"/>
        <v>0</v>
      </c>
      <c r="K112" s="17">
        <f t="shared" si="29"/>
        <v>0</v>
      </c>
      <c r="L112" s="17">
        <f t="shared" si="29"/>
        <v>0</v>
      </c>
      <c r="M112" s="17">
        <f t="shared" si="29"/>
        <v>0</v>
      </c>
      <c r="N112" s="17">
        <f t="shared" si="29"/>
        <v>0</v>
      </c>
      <c r="O112" s="17">
        <f t="shared" si="29"/>
        <v>0</v>
      </c>
      <c r="P112" s="17">
        <f t="shared" si="29"/>
        <v>0</v>
      </c>
      <c r="Q112" s="17">
        <f t="shared" si="29"/>
        <v>0</v>
      </c>
      <c r="R112" s="17">
        <f t="shared" si="29"/>
        <v>-63852.24</v>
      </c>
      <c r="S112" s="13"/>
      <c r="T112" s="12">
        <f>ROUND(T2+T41-T111,5)</f>
        <v>26738.68</v>
      </c>
    </row>
    <row r="113" spans="1:19" s="4" customFormat="1" ht="16.2" thickTop="1" x14ac:dyDescent="0.3">
      <c r="A113" s="18"/>
      <c r="B113" s="18"/>
      <c r="C113" s="18"/>
      <c r="D113" s="18"/>
      <c r="E113" s="18"/>
      <c r="S113" s="3"/>
    </row>
    <row r="114" spans="1:19" s="4" customFormat="1" x14ac:dyDescent="0.3">
      <c r="A114" s="18"/>
      <c r="B114" s="18"/>
      <c r="C114" s="18"/>
      <c r="D114" s="18"/>
      <c r="E114" s="19" t="s">
        <v>107</v>
      </c>
      <c r="F114" s="20"/>
      <c r="G114" s="20"/>
      <c r="S114" s="3"/>
    </row>
    <row r="115" spans="1:19" s="4" customFormat="1" x14ac:dyDescent="0.3">
      <c r="A115" s="18"/>
      <c r="B115" s="18"/>
      <c r="C115" s="18"/>
      <c r="D115" s="18"/>
      <c r="E115" s="23" t="s">
        <v>147</v>
      </c>
      <c r="F115" s="20" t="s">
        <v>146</v>
      </c>
      <c r="G115" s="20"/>
      <c r="S115" s="3"/>
    </row>
    <row r="116" spans="1:19" s="4" customFormat="1" x14ac:dyDescent="0.3">
      <c r="A116" s="18"/>
      <c r="B116" s="18"/>
      <c r="C116" s="18"/>
      <c r="D116" s="18"/>
      <c r="E116" s="23" t="s">
        <v>147</v>
      </c>
      <c r="F116" s="20" t="s">
        <v>145</v>
      </c>
      <c r="G116" s="20"/>
      <c r="S116" s="3"/>
    </row>
    <row r="117" spans="1:19" s="4" customFormat="1" x14ac:dyDescent="0.3">
      <c r="A117" s="18"/>
      <c r="B117" s="18"/>
      <c r="C117" s="18"/>
      <c r="D117" s="18"/>
      <c r="E117" s="23" t="s">
        <v>148</v>
      </c>
      <c r="F117" s="20" t="s">
        <v>149</v>
      </c>
      <c r="G117" s="20"/>
      <c r="S117" s="3"/>
    </row>
    <row r="118" spans="1:19" s="4" customFormat="1" x14ac:dyDescent="0.3">
      <c r="A118" s="18"/>
      <c r="B118" s="18"/>
      <c r="C118" s="18"/>
      <c r="D118" s="18"/>
      <c r="E118" s="21"/>
      <c r="F118" s="20"/>
      <c r="G118" s="20"/>
      <c r="S118" s="3"/>
    </row>
    <row r="119" spans="1:19" s="4" customFormat="1" x14ac:dyDescent="0.3">
      <c r="A119" s="18"/>
      <c r="B119" s="18"/>
      <c r="C119" s="18"/>
      <c r="D119" s="18"/>
      <c r="E119" s="22"/>
      <c r="F119" s="20"/>
      <c r="G119" s="20"/>
      <c r="S119" s="3"/>
    </row>
    <row r="120" spans="1:19" s="4" customFormat="1" x14ac:dyDescent="0.3">
      <c r="A120" s="18"/>
      <c r="B120" s="18"/>
      <c r="C120" s="18"/>
      <c r="D120" s="18"/>
      <c r="E120" s="22"/>
      <c r="F120" s="20"/>
      <c r="G120" s="20"/>
      <c r="S120" s="3"/>
    </row>
    <row r="121" spans="1:19" s="4" customFormat="1" x14ac:dyDescent="0.3">
      <c r="A121" s="18"/>
      <c r="B121" s="18"/>
      <c r="C121" s="18"/>
      <c r="D121" s="18"/>
      <c r="E121" s="22"/>
      <c r="F121" s="20"/>
      <c r="G121" s="20"/>
      <c r="S121" s="3"/>
    </row>
    <row r="122" spans="1:19" s="4" customFormat="1" x14ac:dyDescent="0.3">
      <c r="A122" s="18"/>
      <c r="B122" s="18"/>
      <c r="C122" s="18"/>
      <c r="D122" s="18"/>
      <c r="E122" s="22"/>
      <c r="F122" s="20"/>
      <c r="G122" s="20"/>
      <c r="S122" s="3"/>
    </row>
    <row r="123" spans="1:19" s="4" customFormat="1" x14ac:dyDescent="0.3">
      <c r="A123" s="18"/>
      <c r="B123" s="18"/>
      <c r="C123" s="18"/>
      <c r="D123" s="18"/>
      <c r="E123" s="22"/>
      <c r="F123" s="20"/>
      <c r="G123" s="20"/>
      <c r="S123" s="3"/>
    </row>
    <row r="124" spans="1:19" s="4" customFormat="1" x14ac:dyDescent="0.3">
      <c r="A124" s="18"/>
      <c r="B124" s="18"/>
      <c r="C124" s="18"/>
      <c r="D124" s="18"/>
      <c r="E124" s="22"/>
      <c r="F124" s="20"/>
      <c r="G124" s="20"/>
      <c r="S124" s="3"/>
    </row>
  </sheetData>
  <printOptions horizontalCentered="1" gridLines="1"/>
  <pageMargins left="0.25" right="0.25" top="1" bottom="0.5" header="0.3" footer="0.3"/>
  <pageSetup fitToHeight="0" orientation="landscape" horizontalDpi="1200" verticalDpi="1200" r:id="rId1"/>
  <headerFooter>
    <oddHeader>&amp;C&amp;"-,Italic"&amp;16Fairbanks Youth Advocates
Monthly Budget Comparrison Report</oddHeader>
    <oddFooter>&amp;CPage# &amp;P of &amp;N&amp;R&amp;D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EE0C2-23CD-468F-9A40-3425EC82EC4F}">
  <sheetPr>
    <pageSetUpPr fitToPage="1"/>
  </sheetPr>
  <dimension ref="A1:T124"/>
  <sheetViews>
    <sheetView zoomScale="170" zoomScaleNormal="170" workbookViewId="0">
      <pane xSplit="5" ySplit="1" topLeftCell="F2" activePane="bottomRight" state="frozen"/>
      <selection activeCell="A2" sqref="A2"/>
      <selection pane="topRight" activeCell="G2" sqref="G2"/>
      <selection pane="bottomLeft" activeCell="A3" sqref="A3"/>
      <selection pane="bottomRight" activeCell="R11" sqref="R11"/>
    </sheetView>
  </sheetViews>
  <sheetFormatPr defaultColWidth="8.8984375" defaultRowHeight="15.6" x14ac:dyDescent="0.3"/>
  <cols>
    <col min="1" max="4" width="3" style="18" customWidth="1"/>
    <col min="5" max="5" width="32.8984375" style="18" bestFit="1" customWidth="1"/>
    <col min="6" max="6" width="11.69921875" style="4" customWidth="1"/>
    <col min="7" max="7" width="12.19921875" style="4" hidden="1" customWidth="1"/>
    <col min="8" max="8" width="11.69921875" style="4" hidden="1" customWidth="1"/>
    <col min="9" max="9" width="12.19921875" style="4" hidden="1" customWidth="1"/>
    <col min="10" max="10" width="11.69921875" style="4" hidden="1" customWidth="1"/>
    <col min="11" max="11" width="11.09765625" style="4" hidden="1" customWidth="1"/>
    <col min="12" max="17" width="11.69921875" style="4" hidden="1" customWidth="1"/>
    <col min="18" max="18" width="13.3984375" style="4" customWidth="1"/>
    <col min="19" max="19" width="9.19921875" style="3" bestFit="1" customWidth="1"/>
    <col min="20" max="20" width="13.59765625" style="4" bestFit="1" customWidth="1"/>
    <col min="21" max="16384" width="8.8984375" style="1"/>
  </cols>
  <sheetData>
    <row r="1" spans="1:20" s="2" customFormat="1" ht="31.2" x14ac:dyDescent="0.3">
      <c r="A1" s="5"/>
      <c r="B1" s="5"/>
      <c r="C1" s="5"/>
      <c r="D1" s="5"/>
      <c r="E1" s="5"/>
      <c r="F1" s="6" t="s">
        <v>144</v>
      </c>
      <c r="G1" s="6" t="s">
        <v>2</v>
      </c>
      <c r="H1" s="7" t="s">
        <v>83</v>
      </c>
      <c r="I1" s="7" t="s">
        <v>91</v>
      </c>
      <c r="J1" s="8" t="s">
        <v>96</v>
      </c>
      <c r="K1" s="8" t="s">
        <v>97</v>
      </c>
      <c r="L1" s="8" t="s">
        <v>103</v>
      </c>
      <c r="M1" s="8" t="s">
        <v>111</v>
      </c>
      <c r="N1" s="8" t="s">
        <v>112</v>
      </c>
      <c r="O1" s="8" t="s">
        <v>119</v>
      </c>
      <c r="P1" s="8" t="s">
        <v>129</v>
      </c>
      <c r="Q1" s="8" t="s">
        <v>138</v>
      </c>
      <c r="R1" s="6" t="s">
        <v>79</v>
      </c>
      <c r="S1" s="9" t="s">
        <v>1</v>
      </c>
      <c r="T1" s="10" t="s">
        <v>3</v>
      </c>
    </row>
    <row r="2" spans="1:20" x14ac:dyDescent="0.3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3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3">
      <c r="A4" s="11"/>
      <c r="B4" s="11"/>
      <c r="C4" s="11" t="s">
        <v>6</v>
      </c>
      <c r="D4" s="11"/>
      <c r="E4" s="11"/>
      <c r="F4" s="12">
        <v>13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2"/>
    </row>
    <row r="5" spans="1:20" x14ac:dyDescent="0.3">
      <c r="A5" s="11"/>
      <c r="B5" s="11"/>
      <c r="C5" s="11"/>
      <c r="D5" s="11" t="s">
        <v>7</v>
      </c>
      <c r="E5" s="11"/>
      <c r="F5" s="12">
        <v>1553.86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>
        <f>SUM(F5:Q5)</f>
        <v>1553.86</v>
      </c>
      <c r="S5" s="13"/>
      <c r="T5" s="12"/>
    </row>
    <row r="6" spans="1:20" x14ac:dyDescent="0.3">
      <c r="A6" s="11"/>
      <c r="B6" s="11"/>
      <c r="C6" s="11"/>
      <c r="D6" s="11" t="s">
        <v>8</v>
      </c>
      <c r="E6" s="11"/>
      <c r="F6" s="12">
        <v>3140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>
        <f t="shared" ref="R6:R8" si="0">SUM(F6:Q6)</f>
        <v>3140</v>
      </c>
      <c r="S6" s="13"/>
      <c r="T6" s="12"/>
    </row>
    <row r="7" spans="1:20" x14ac:dyDescent="0.3">
      <c r="A7" s="11"/>
      <c r="B7" s="11"/>
      <c r="C7" s="11"/>
      <c r="D7" s="11" t="s">
        <v>98</v>
      </c>
      <c r="E7" s="11"/>
      <c r="F7" s="12">
        <v>500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f t="shared" si="0"/>
        <v>500</v>
      </c>
      <c r="S7" s="13"/>
      <c r="T7" s="12"/>
    </row>
    <row r="8" spans="1:20" x14ac:dyDescent="0.3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 t="shared" si="0"/>
        <v>0</v>
      </c>
      <c r="S8" s="13"/>
      <c r="T8" s="12"/>
    </row>
    <row r="9" spans="1:20" x14ac:dyDescent="0.3">
      <c r="A9" s="11"/>
      <c r="B9" s="11"/>
      <c r="C9" s="11" t="s">
        <v>9</v>
      </c>
      <c r="D9" s="11"/>
      <c r="E9" s="11"/>
      <c r="F9" s="14">
        <f>SUM(F4:F8)</f>
        <v>5206.8599999999997</v>
      </c>
      <c r="G9" s="14">
        <f t="shared" ref="G9:R9" si="1">SUM(G4:G8)</f>
        <v>0</v>
      </c>
      <c r="H9" s="14">
        <f t="shared" si="1"/>
        <v>0</v>
      </c>
      <c r="I9" s="14">
        <f t="shared" si="1"/>
        <v>0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4">
        <f t="shared" si="1"/>
        <v>0</v>
      </c>
      <c r="P9" s="14">
        <f t="shared" si="1"/>
        <v>0</v>
      </c>
      <c r="Q9" s="14">
        <f t="shared" si="1"/>
        <v>0</v>
      </c>
      <c r="R9" s="14">
        <f t="shared" si="1"/>
        <v>5193.8599999999997</v>
      </c>
      <c r="S9" s="13">
        <f>SUM(R9/T9)</f>
        <v>2.0775439999999999E-2</v>
      </c>
      <c r="T9" s="12">
        <v>250000</v>
      </c>
    </row>
    <row r="10" spans="1:20" x14ac:dyDescent="0.3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3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3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>
        <f t="shared" ref="R12:R18" si="2">SUM(F12:Q12)</f>
        <v>0</v>
      </c>
      <c r="S12" s="13">
        <f>SUM(R12/T12)</f>
        <v>0</v>
      </c>
      <c r="T12" s="12">
        <v>5000</v>
      </c>
    </row>
    <row r="13" spans="1:20" x14ac:dyDescent="0.3">
      <c r="A13" s="11"/>
      <c r="B13" s="11"/>
      <c r="C13" s="11"/>
      <c r="D13" s="1"/>
      <c r="E13" s="11" t="s">
        <v>11</v>
      </c>
      <c r="F13" s="12">
        <v>14627.25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>
        <f t="shared" si="2"/>
        <v>14627.25</v>
      </c>
      <c r="S13" s="13">
        <f>SUM(R13/T13)</f>
        <v>7.718295218295218E-2</v>
      </c>
      <c r="T13" s="12">
        <v>189514</v>
      </c>
    </row>
    <row r="14" spans="1:20" x14ac:dyDescent="0.3">
      <c r="A14" s="11"/>
      <c r="B14" s="11"/>
      <c r="C14" s="11"/>
      <c r="D14" s="1"/>
      <c r="E14" s="11" t="s">
        <v>12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>
        <f t="shared" si="2"/>
        <v>0</v>
      </c>
      <c r="S14" s="13">
        <f>SUM(R14/T14)</f>
        <v>0</v>
      </c>
      <c r="T14" s="12">
        <v>61909</v>
      </c>
    </row>
    <row r="15" spans="1:20" x14ac:dyDescent="0.3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2"/>
        <v>0</v>
      </c>
      <c r="S15" s="13"/>
      <c r="T15" s="12"/>
    </row>
    <row r="16" spans="1:20" x14ac:dyDescent="0.3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2"/>
        <v>0</v>
      </c>
      <c r="S16" s="13"/>
      <c r="T16" s="12"/>
    </row>
    <row r="17" spans="1:20" x14ac:dyDescent="0.3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2"/>
        <v>0</v>
      </c>
      <c r="S17" s="13"/>
      <c r="T17" s="12"/>
    </row>
    <row r="18" spans="1:20" x14ac:dyDescent="0.3">
      <c r="A18" s="11"/>
      <c r="B18" s="11"/>
      <c r="C18" s="11"/>
      <c r="D18" s="11"/>
      <c r="E18" s="11" t="s">
        <v>90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f t="shared" si="2"/>
        <v>0</v>
      </c>
      <c r="S18" s="13"/>
      <c r="T18" s="12"/>
    </row>
    <row r="19" spans="1:20" x14ac:dyDescent="0.3">
      <c r="A19" s="11"/>
      <c r="B19" s="11"/>
      <c r="C19" s="11" t="s">
        <v>13</v>
      </c>
      <c r="D19" s="11"/>
      <c r="E19" s="11"/>
      <c r="F19" s="14">
        <f>ROUND(SUM(F10:F18),5)</f>
        <v>14627.25</v>
      </c>
      <c r="G19" s="14">
        <f t="shared" ref="G19:R19" si="3">ROUND(SUM(G10:G18),5)</f>
        <v>0</v>
      </c>
      <c r="H19" s="14">
        <f t="shared" si="3"/>
        <v>0</v>
      </c>
      <c r="I19" s="14">
        <f t="shared" si="3"/>
        <v>0</v>
      </c>
      <c r="J19" s="14">
        <f t="shared" si="3"/>
        <v>0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14">
        <f t="shared" si="3"/>
        <v>0</v>
      </c>
      <c r="O19" s="14">
        <f t="shared" si="3"/>
        <v>0</v>
      </c>
      <c r="P19" s="14">
        <f t="shared" si="3"/>
        <v>0</v>
      </c>
      <c r="Q19" s="14">
        <f t="shared" si="3"/>
        <v>0</v>
      </c>
      <c r="R19" s="14">
        <f t="shared" si="3"/>
        <v>14627.25</v>
      </c>
      <c r="S19" s="13">
        <f>SUM(R19/T19)</f>
        <v>5.7043439941034932E-2</v>
      </c>
      <c r="T19" s="14">
        <f>ROUND(SUM(T10:T14),5)</f>
        <v>256423</v>
      </c>
    </row>
    <row r="20" spans="1:20" x14ac:dyDescent="0.3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3">
      <c r="A21" s="11"/>
      <c r="B21" s="11"/>
      <c r="C21" s="11"/>
      <c r="D21" s="11" t="s">
        <v>15</v>
      </c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  <c r="T21" s="12"/>
    </row>
    <row r="22" spans="1:20" x14ac:dyDescent="0.3">
      <c r="A22" s="11"/>
      <c r="B22" s="11"/>
      <c r="C22" s="11" t="s">
        <v>16</v>
      </c>
      <c r="D22" s="11"/>
      <c r="E22" s="11"/>
      <c r="F22" s="14">
        <f>ROUND(SUM(F20:F21),5)</f>
        <v>0</v>
      </c>
      <c r="G22" s="14">
        <f t="shared" ref="G22:R22" si="4">ROUND(SUM(G20:G21),5)</f>
        <v>0</v>
      </c>
      <c r="H22" s="14">
        <f t="shared" si="4"/>
        <v>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 t="shared" si="4"/>
        <v>0</v>
      </c>
      <c r="S22" s="13"/>
      <c r="T22" s="14">
        <f>ROUND(SUM(T20:T21),5)</f>
        <v>0</v>
      </c>
    </row>
    <row r="23" spans="1:20" x14ac:dyDescent="0.3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3">
      <c r="A24" s="11"/>
      <c r="B24" s="11"/>
      <c r="C24" s="11"/>
      <c r="D24" s="11" t="s">
        <v>18</v>
      </c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f t="shared" ref="R24:R25" si="5">SUM(F24:Q24)</f>
        <v>0</v>
      </c>
      <c r="S24" s="13"/>
      <c r="T24" s="12"/>
    </row>
    <row r="25" spans="1:20" x14ac:dyDescent="0.3">
      <c r="A25" s="11"/>
      <c r="B25" s="11"/>
      <c r="C25" s="11"/>
      <c r="D25" s="11" t="s">
        <v>19</v>
      </c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f t="shared" si="5"/>
        <v>0</v>
      </c>
      <c r="S25" s="13"/>
      <c r="T25" s="12">
        <v>5000.04</v>
      </c>
    </row>
    <row r="26" spans="1:20" x14ac:dyDescent="0.3">
      <c r="A26" s="11"/>
      <c r="B26" s="11"/>
      <c r="C26" s="11" t="s">
        <v>20</v>
      </c>
      <c r="D26" s="11"/>
      <c r="E26" s="11"/>
      <c r="F26" s="14">
        <f>ROUND(SUM(F23:F25),5)</f>
        <v>0</v>
      </c>
      <c r="G26" s="14">
        <f t="shared" ref="G26:R26" si="6">ROUND(SUM(G23:G25),5)</f>
        <v>0</v>
      </c>
      <c r="H26" s="14">
        <f t="shared" si="6"/>
        <v>0</v>
      </c>
      <c r="I26" s="14">
        <f t="shared" si="6"/>
        <v>0</v>
      </c>
      <c r="J26" s="14">
        <f t="shared" si="6"/>
        <v>0</v>
      </c>
      <c r="K26" s="14">
        <f t="shared" si="6"/>
        <v>0</v>
      </c>
      <c r="L26" s="14">
        <f t="shared" si="6"/>
        <v>0</v>
      </c>
      <c r="M26" s="14">
        <f t="shared" si="6"/>
        <v>0</v>
      </c>
      <c r="N26" s="14">
        <f t="shared" si="6"/>
        <v>0</v>
      </c>
      <c r="O26" s="14">
        <f t="shared" si="6"/>
        <v>0</v>
      </c>
      <c r="P26" s="14">
        <f t="shared" si="6"/>
        <v>0</v>
      </c>
      <c r="Q26" s="14">
        <f t="shared" si="6"/>
        <v>0</v>
      </c>
      <c r="R26" s="14">
        <f t="shared" si="6"/>
        <v>0</v>
      </c>
      <c r="S26" s="13">
        <f>SUM(R26/T26)</f>
        <v>0</v>
      </c>
      <c r="T26" s="14">
        <f>ROUND(SUM(T23:T25),5)</f>
        <v>5000.04</v>
      </c>
    </row>
    <row r="27" spans="1:20" x14ac:dyDescent="0.3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3">
      <c r="A28" s="11"/>
      <c r="B28" s="11"/>
      <c r="C28" s="11"/>
      <c r="D28" s="11" t="s">
        <v>95</v>
      </c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>
        <f t="shared" ref="R28:R35" si="7">SUM(F28:Q28)</f>
        <v>0</v>
      </c>
      <c r="S28" s="13"/>
      <c r="T28" s="12"/>
    </row>
    <row r="29" spans="1:20" x14ac:dyDescent="0.3">
      <c r="A29" s="11"/>
      <c r="B29" s="11"/>
      <c r="C29" s="11"/>
      <c r="D29" s="11" t="s">
        <v>22</v>
      </c>
      <c r="E29" s="11"/>
      <c r="F29" s="12">
        <v>4.68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>
        <f t="shared" si="7"/>
        <v>4.68</v>
      </c>
      <c r="S29" s="13"/>
      <c r="T29" s="12"/>
    </row>
    <row r="30" spans="1:20" x14ac:dyDescent="0.3">
      <c r="A30" s="11"/>
      <c r="B30" s="11"/>
      <c r="C30" s="11"/>
      <c r="D30" s="11" t="s">
        <v>124</v>
      </c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>
        <f t="shared" si="7"/>
        <v>0</v>
      </c>
      <c r="S30" s="13"/>
      <c r="T30" s="12"/>
    </row>
    <row r="31" spans="1:20" x14ac:dyDescent="0.3">
      <c r="A31" s="11"/>
      <c r="B31" s="11"/>
      <c r="C31" s="11"/>
      <c r="D31" s="11" t="s">
        <v>85</v>
      </c>
      <c r="E31" s="11"/>
      <c r="F31" s="12">
        <v>85.28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>
        <f t="shared" si="7"/>
        <v>85.28</v>
      </c>
      <c r="S31" s="13"/>
      <c r="T31" s="12"/>
    </row>
    <row r="32" spans="1:20" x14ac:dyDescent="0.3">
      <c r="A32" s="11"/>
      <c r="B32" s="11"/>
      <c r="C32" s="11"/>
      <c r="D32" s="11" t="s">
        <v>23</v>
      </c>
      <c r="E32" s="11"/>
      <c r="F32" s="12">
        <v>1944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>
        <f t="shared" si="7"/>
        <v>1944</v>
      </c>
      <c r="S32" s="13"/>
      <c r="T32" s="12"/>
    </row>
    <row r="33" spans="1:20" x14ac:dyDescent="0.3">
      <c r="A33" s="11"/>
      <c r="B33" s="11"/>
      <c r="C33" s="11"/>
      <c r="D33" s="11" t="s">
        <v>93</v>
      </c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>
        <f t="shared" si="7"/>
        <v>0</v>
      </c>
      <c r="S33" s="13"/>
      <c r="T33" s="12"/>
    </row>
    <row r="34" spans="1:20" x14ac:dyDescent="0.3">
      <c r="A34" s="11"/>
      <c r="B34" s="11"/>
      <c r="C34" s="11"/>
      <c r="D34" s="11" t="s">
        <v>125</v>
      </c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>
        <f t="shared" si="7"/>
        <v>0</v>
      </c>
      <c r="S34" s="13"/>
      <c r="T34" s="12"/>
    </row>
    <row r="35" spans="1:20" x14ac:dyDescent="0.3">
      <c r="A35" s="11"/>
      <c r="B35" s="11"/>
      <c r="C35" s="11"/>
      <c r="D35" s="11" t="s">
        <v>24</v>
      </c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>
        <f t="shared" si="7"/>
        <v>0</v>
      </c>
      <c r="S35" s="13"/>
      <c r="T35" s="12"/>
    </row>
    <row r="36" spans="1:20" x14ac:dyDescent="0.3">
      <c r="A36" s="11"/>
      <c r="B36" s="11"/>
      <c r="C36" s="11" t="s">
        <v>25</v>
      </c>
      <c r="D36" s="11"/>
      <c r="E36" s="11"/>
      <c r="F36" s="14">
        <f>ROUND(SUM(F27:F35),5)</f>
        <v>2033.96</v>
      </c>
      <c r="G36" s="14">
        <f t="shared" ref="G36:R36" si="8">ROUND(SUM(G27:G35),5)</f>
        <v>0</v>
      </c>
      <c r="H36" s="14">
        <f t="shared" si="8"/>
        <v>0</v>
      </c>
      <c r="I36" s="14">
        <f t="shared" si="8"/>
        <v>0</v>
      </c>
      <c r="J36" s="14">
        <f t="shared" si="8"/>
        <v>0</v>
      </c>
      <c r="K36" s="14">
        <f t="shared" si="8"/>
        <v>0</v>
      </c>
      <c r="L36" s="14">
        <f t="shared" si="8"/>
        <v>0</v>
      </c>
      <c r="M36" s="14">
        <f t="shared" si="8"/>
        <v>0</v>
      </c>
      <c r="N36" s="14">
        <f t="shared" si="8"/>
        <v>0</v>
      </c>
      <c r="O36" s="14">
        <f t="shared" si="8"/>
        <v>0</v>
      </c>
      <c r="P36" s="14">
        <f t="shared" si="8"/>
        <v>0</v>
      </c>
      <c r="Q36" s="14">
        <f t="shared" si="8"/>
        <v>0</v>
      </c>
      <c r="R36" s="14">
        <f t="shared" si="8"/>
        <v>2033.96</v>
      </c>
      <c r="S36" s="13"/>
      <c r="T36" s="12"/>
    </row>
    <row r="37" spans="1:20" x14ac:dyDescent="0.3">
      <c r="A37" s="11"/>
      <c r="B37" s="11"/>
      <c r="C37" s="11" t="s">
        <v>26</v>
      </c>
      <c r="D37" s="11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  <c r="T37" s="12">
        <v>192000</v>
      </c>
    </row>
    <row r="38" spans="1:20" x14ac:dyDescent="0.3">
      <c r="A38" s="11"/>
      <c r="B38" s="11"/>
      <c r="C38" s="11"/>
      <c r="D38" s="11" t="s">
        <v>27</v>
      </c>
      <c r="E38" s="11"/>
      <c r="F38" s="12">
        <v>756.71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>
        <f t="shared" ref="R38:R39" si="9">SUM(F38:Q38)</f>
        <v>756.71</v>
      </c>
      <c r="S38" s="13"/>
      <c r="T38" s="12"/>
    </row>
    <row r="39" spans="1:20" x14ac:dyDescent="0.3">
      <c r="A39" s="11"/>
      <c r="B39" s="11"/>
      <c r="C39" s="11"/>
      <c r="D39" s="11" t="s">
        <v>28</v>
      </c>
      <c r="E39" s="11"/>
      <c r="F39" s="12">
        <v>5111.8900000000003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>
        <f t="shared" si="9"/>
        <v>5111.8900000000003</v>
      </c>
      <c r="S39" s="13"/>
      <c r="T39" s="12"/>
    </row>
    <row r="40" spans="1:20" x14ac:dyDescent="0.3">
      <c r="A40" s="11"/>
      <c r="B40" s="11"/>
      <c r="C40" s="11" t="s">
        <v>30</v>
      </c>
      <c r="D40" s="11"/>
      <c r="E40" s="11"/>
      <c r="F40" s="15">
        <f>ROUND(SUM(F37:F39),5)</f>
        <v>5868.6</v>
      </c>
      <c r="G40" s="15">
        <f t="shared" ref="G40:R40" si="10">ROUND(SUM(G37:G39),5)</f>
        <v>0</v>
      </c>
      <c r="H40" s="15">
        <f t="shared" si="10"/>
        <v>0</v>
      </c>
      <c r="I40" s="15">
        <f t="shared" si="10"/>
        <v>0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10"/>
        <v>0</v>
      </c>
      <c r="O40" s="15">
        <f t="shared" si="10"/>
        <v>0</v>
      </c>
      <c r="P40" s="15">
        <f t="shared" si="10"/>
        <v>0</v>
      </c>
      <c r="Q40" s="15">
        <f t="shared" si="10"/>
        <v>0</v>
      </c>
      <c r="R40" s="15">
        <f t="shared" si="10"/>
        <v>5868.6</v>
      </c>
      <c r="S40" s="13">
        <f>SUM(R40/T40)</f>
        <v>3.0565625000000003E-2</v>
      </c>
      <c r="T40" s="14">
        <f>ROUND(SUM(T37:T39),5)</f>
        <v>192000</v>
      </c>
    </row>
    <row r="41" spans="1:20" x14ac:dyDescent="0.3">
      <c r="A41" s="11"/>
      <c r="B41" s="11" t="s">
        <v>31</v>
      </c>
      <c r="C41" s="11"/>
      <c r="D41" s="11"/>
      <c r="E41" s="11"/>
      <c r="F41" s="14">
        <f>ROUND(F9+F19+F22+F26+F36+F40,5)</f>
        <v>27736.67</v>
      </c>
      <c r="G41" s="14">
        <f t="shared" ref="G41:R41" si="11">ROUND(G9+G19+G22+G26+G36+G40,5)</f>
        <v>0</v>
      </c>
      <c r="H41" s="14">
        <f t="shared" si="11"/>
        <v>0</v>
      </c>
      <c r="I41" s="14">
        <f t="shared" si="11"/>
        <v>0</v>
      </c>
      <c r="J41" s="14">
        <f t="shared" si="11"/>
        <v>0</v>
      </c>
      <c r="K41" s="14">
        <f t="shared" si="11"/>
        <v>0</v>
      </c>
      <c r="L41" s="14">
        <f t="shared" si="11"/>
        <v>0</v>
      </c>
      <c r="M41" s="14">
        <f t="shared" si="11"/>
        <v>0</v>
      </c>
      <c r="N41" s="14">
        <f t="shared" si="11"/>
        <v>0</v>
      </c>
      <c r="O41" s="14">
        <f t="shared" si="11"/>
        <v>0</v>
      </c>
      <c r="P41" s="14">
        <f t="shared" si="11"/>
        <v>0</v>
      </c>
      <c r="Q41" s="14">
        <f t="shared" si="11"/>
        <v>0</v>
      </c>
      <c r="R41" s="14">
        <f t="shared" si="11"/>
        <v>27723.67</v>
      </c>
      <c r="S41" s="13">
        <f>SUM(R41/T41)</f>
        <v>3.94125134144028E-2</v>
      </c>
      <c r="T41" s="14">
        <f>ROUND(T3+T9+T19+T22+T26+T36+T40,5)</f>
        <v>703423.04</v>
      </c>
    </row>
    <row r="42" spans="1:20" x14ac:dyDescent="0.3">
      <c r="A42" s="11"/>
      <c r="B42" s="11" t="s">
        <v>32</v>
      </c>
      <c r="C42" s="11"/>
      <c r="D42" s="11"/>
      <c r="E42" s="11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3"/>
      <c r="T42" s="12"/>
    </row>
    <row r="43" spans="1:20" x14ac:dyDescent="0.3">
      <c r="A43" s="11"/>
      <c r="B43" s="11"/>
      <c r="C43" s="11" t="s">
        <v>33</v>
      </c>
      <c r="D43" s="11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T43" s="12"/>
    </row>
    <row r="44" spans="1:20" x14ac:dyDescent="0.3">
      <c r="A44" s="11"/>
      <c r="B44" s="11"/>
      <c r="C44" s="11"/>
      <c r="D44" s="11" t="s">
        <v>34</v>
      </c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>
        <f t="shared" ref="R44:R51" si="12">SUM(F44:Q44)</f>
        <v>0</v>
      </c>
      <c r="S44" s="13"/>
      <c r="T44" s="12"/>
    </row>
    <row r="45" spans="1:20" x14ac:dyDescent="0.3">
      <c r="A45" s="11"/>
      <c r="B45" s="11"/>
      <c r="C45" s="11"/>
      <c r="D45" s="11" t="s">
        <v>132</v>
      </c>
      <c r="E45" s="11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>
        <f t="shared" si="12"/>
        <v>0</v>
      </c>
      <c r="S45" s="13"/>
      <c r="T45" s="12"/>
    </row>
    <row r="46" spans="1:20" x14ac:dyDescent="0.3">
      <c r="A46" s="11"/>
      <c r="B46" s="11"/>
      <c r="C46" s="11"/>
      <c r="D46" s="11" t="s">
        <v>133</v>
      </c>
      <c r="E46" s="1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si="12"/>
        <v>0</v>
      </c>
      <c r="S46" s="13"/>
      <c r="T46" s="12"/>
    </row>
    <row r="47" spans="1:20" x14ac:dyDescent="0.3">
      <c r="A47" s="11"/>
      <c r="B47" s="11"/>
      <c r="C47" s="11"/>
      <c r="D47" s="11" t="s">
        <v>134</v>
      </c>
      <c r="E47" s="11"/>
      <c r="F47" s="12">
        <v>263.10000000000002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>
        <f t="shared" si="12"/>
        <v>263.10000000000002</v>
      </c>
      <c r="S47" s="13"/>
      <c r="T47" s="12"/>
    </row>
    <row r="48" spans="1:20" x14ac:dyDescent="0.3">
      <c r="A48" s="11"/>
      <c r="B48" s="11"/>
      <c r="C48" s="11"/>
      <c r="D48" s="11" t="s">
        <v>135</v>
      </c>
      <c r="E48" s="11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f t="shared" si="12"/>
        <v>0</v>
      </c>
      <c r="S48" s="13"/>
      <c r="T48" s="12"/>
    </row>
    <row r="49" spans="1:20" x14ac:dyDescent="0.3">
      <c r="A49" s="11"/>
      <c r="B49" s="11"/>
      <c r="C49" s="11"/>
      <c r="D49" s="11" t="s">
        <v>136</v>
      </c>
      <c r="E49" s="11"/>
      <c r="F49" s="12">
        <v>570.16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>
        <f t="shared" si="12"/>
        <v>570.16</v>
      </c>
      <c r="S49" s="13">
        <f>SUM(R49/T49)</f>
        <v>3.2995370370370369E-2</v>
      </c>
      <c r="T49" s="12">
        <v>17280</v>
      </c>
    </row>
    <row r="50" spans="1:20" x14ac:dyDescent="0.3">
      <c r="A50" s="11"/>
      <c r="B50" s="11"/>
      <c r="C50" s="11"/>
      <c r="D50" s="11" t="s">
        <v>137</v>
      </c>
      <c r="E50" s="1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>
        <f t="shared" si="12"/>
        <v>0</v>
      </c>
      <c r="S50" s="13"/>
      <c r="T50" s="12"/>
    </row>
    <row r="51" spans="1:20" x14ac:dyDescent="0.3">
      <c r="A51" s="11"/>
      <c r="B51" s="11"/>
      <c r="C51" s="11"/>
      <c r="D51" s="11" t="s">
        <v>35</v>
      </c>
      <c r="E51" s="11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>
        <f t="shared" si="12"/>
        <v>0</v>
      </c>
      <c r="S51" s="13"/>
      <c r="T51" s="12">
        <v>10000.08</v>
      </c>
    </row>
    <row r="52" spans="1:20" x14ac:dyDescent="0.3">
      <c r="A52" s="11"/>
      <c r="B52" s="11"/>
      <c r="C52" s="11" t="s">
        <v>36</v>
      </c>
      <c r="D52" s="11"/>
      <c r="E52" s="11"/>
      <c r="F52" s="14">
        <f>ROUND(SUM(F43:F51),5)</f>
        <v>833.26</v>
      </c>
      <c r="G52" s="14">
        <f t="shared" ref="G52:R52" si="13">ROUND(SUM(G43:G51),5)</f>
        <v>0</v>
      </c>
      <c r="H52" s="14">
        <f t="shared" si="13"/>
        <v>0</v>
      </c>
      <c r="I52" s="14">
        <f t="shared" si="13"/>
        <v>0</v>
      </c>
      <c r="J52" s="14">
        <f t="shared" si="13"/>
        <v>0</v>
      </c>
      <c r="K52" s="14">
        <f t="shared" si="13"/>
        <v>0</v>
      </c>
      <c r="L52" s="14">
        <f t="shared" si="13"/>
        <v>0</v>
      </c>
      <c r="M52" s="14">
        <f t="shared" si="13"/>
        <v>0</v>
      </c>
      <c r="N52" s="14">
        <f t="shared" si="13"/>
        <v>0</v>
      </c>
      <c r="O52" s="14">
        <f t="shared" si="13"/>
        <v>0</v>
      </c>
      <c r="P52" s="14">
        <f t="shared" si="13"/>
        <v>0</v>
      </c>
      <c r="Q52" s="14">
        <f t="shared" si="13"/>
        <v>0</v>
      </c>
      <c r="R52" s="14">
        <f t="shared" si="13"/>
        <v>833.26</v>
      </c>
      <c r="S52" s="13">
        <f>SUM(R52/T52)</f>
        <v>3.0544631833924238E-2</v>
      </c>
      <c r="T52" s="14">
        <f>ROUND(T43+SUM(T45:T51),5)</f>
        <v>27280.080000000002</v>
      </c>
    </row>
    <row r="53" spans="1:20" x14ac:dyDescent="0.3">
      <c r="A53" s="11"/>
      <c r="B53" s="11"/>
      <c r="C53" s="11" t="s">
        <v>105</v>
      </c>
      <c r="D53" s="11"/>
      <c r="E53" s="11"/>
      <c r="F53" s="12">
        <v>5193.8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3"/>
      <c r="T53" s="12"/>
    </row>
    <row r="54" spans="1:20" x14ac:dyDescent="0.3">
      <c r="A54" s="11"/>
      <c r="B54" s="11"/>
      <c r="C54" s="11"/>
      <c r="D54" s="11" t="s">
        <v>121</v>
      </c>
      <c r="E54" s="11"/>
      <c r="F54" s="12">
        <v>25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>
        <f t="shared" ref="R54:R59" si="14">SUM(F54:Q54)</f>
        <v>25</v>
      </c>
      <c r="S54" s="13"/>
      <c r="T54" s="12"/>
    </row>
    <row r="55" spans="1:20" x14ac:dyDescent="0.3">
      <c r="A55" s="11"/>
      <c r="B55" s="11"/>
      <c r="C55" s="11"/>
      <c r="D55" s="11" t="s">
        <v>114</v>
      </c>
      <c r="E55" s="11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>
        <f t="shared" si="14"/>
        <v>0</v>
      </c>
      <c r="S55" s="13"/>
      <c r="T55" s="12"/>
    </row>
    <row r="56" spans="1:20" x14ac:dyDescent="0.3">
      <c r="A56" s="11"/>
      <c r="B56" s="11"/>
      <c r="C56" s="11" t="s">
        <v>100</v>
      </c>
      <c r="D56" s="11"/>
      <c r="E56" s="11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>
        <f t="shared" si="14"/>
        <v>0</v>
      </c>
      <c r="S56" s="13"/>
      <c r="T56" s="12"/>
    </row>
    <row r="57" spans="1:20" x14ac:dyDescent="0.3">
      <c r="A57" s="11"/>
      <c r="B57" s="11"/>
      <c r="C57" s="11"/>
      <c r="D57" s="11" t="s">
        <v>101</v>
      </c>
      <c r="E57" s="11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>
        <f t="shared" si="14"/>
        <v>0</v>
      </c>
      <c r="S57" s="13"/>
      <c r="T57" s="12"/>
    </row>
    <row r="58" spans="1:20" x14ac:dyDescent="0.3">
      <c r="A58" s="11"/>
      <c r="B58" s="11"/>
      <c r="C58" s="11"/>
      <c r="D58" s="11" t="s">
        <v>139</v>
      </c>
      <c r="E58" s="11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3"/>
      <c r="T58" s="12"/>
    </row>
    <row r="59" spans="1:20" x14ac:dyDescent="0.3">
      <c r="A59" s="11"/>
      <c r="B59" s="11"/>
      <c r="C59" s="11"/>
      <c r="D59" s="11" t="s">
        <v>115</v>
      </c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f t="shared" si="14"/>
        <v>0</v>
      </c>
      <c r="S59" s="13"/>
      <c r="T59" s="12"/>
    </row>
    <row r="60" spans="1:20" x14ac:dyDescent="0.3">
      <c r="A60" s="11"/>
      <c r="B60" s="11"/>
      <c r="C60" s="11" t="s">
        <v>106</v>
      </c>
      <c r="D60" s="11"/>
      <c r="E60" s="11"/>
      <c r="F60" s="14">
        <f>SUM(F53:F59)</f>
        <v>5218.8</v>
      </c>
      <c r="G60" s="14">
        <f t="shared" ref="G60:Q60" si="15">SUM(G53:G59)</f>
        <v>0</v>
      </c>
      <c r="H60" s="14">
        <f t="shared" si="15"/>
        <v>0</v>
      </c>
      <c r="I60" s="14">
        <f t="shared" si="15"/>
        <v>0</v>
      </c>
      <c r="J60" s="14">
        <f t="shared" si="15"/>
        <v>0</v>
      </c>
      <c r="K60" s="14">
        <f t="shared" si="15"/>
        <v>0</v>
      </c>
      <c r="L60" s="14">
        <f t="shared" si="15"/>
        <v>0</v>
      </c>
      <c r="M60" s="14">
        <f t="shared" si="15"/>
        <v>0</v>
      </c>
      <c r="N60" s="14">
        <f t="shared" si="15"/>
        <v>0</v>
      </c>
      <c r="O60" s="14">
        <f t="shared" si="15"/>
        <v>0</v>
      </c>
      <c r="P60" s="14">
        <f t="shared" si="15"/>
        <v>0</v>
      </c>
      <c r="Q60" s="14">
        <f t="shared" si="15"/>
        <v>0</v>
      </c>
      <c r="R60" s="14">
        <f>SUM(R53:R59)</f>
        <v>25</v>
      </c>
      <c r="S60" s="13"/>
      <c r="T60" s="12"/>
    </row>
    <row r="61" spans="1:20" x14ac:dyDescent="0.3">
      <c r="A61" s="11"/>
      <c r="B61" s="11"/>
      <c r="C61" s="11" t="s">
        <v>37</v>
      </c>
      <c r="D61" s="11"/>
      <c r="E61" s="11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3"/>
      <c r="T61" s="12"/>
    </row>
    <row r="62" spans="1:20" x14ac:dyDescent="0.3">
      <c r="A62" s="11"/>
      <c r="B62" s="11"/>
      <c r="C62" s="11"/>
      <c r="D62" s="11" t="s">
        <v>86</v>
      </c>
      <c r="E62" s="11"/>
      <c r="F62" s="12">
        <v>28086.83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>
        <f t="shared" ref="R62:R64" si="16">SUM(F62:Q62)</f>
        <v>28086.83</v>
      </c>
      <c r="S62" s="13"/>
      <c r="T62" s="12">
        <v>5000</v>
      </c>
    </row>
    <row r="63" spans="1:20" x14ac:dyDescent="0.3">
      <c r="A63" s="11"/>
      <c r="B63" s="11"/>
      <c r="C63" s="11"/>
      <c r="D63" s="11" t="s">
        <v>38</v>
      </c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>
        <f t="shared" si="16"/>
        <v>0</v>
      </c>
      <c r="S63" s="13"/>
      <c r="T63" s="12">
        <v>5000</v>
      </c>
    </row>
    <row r="64" spans="1:20" x14ac:dyDescent="0.3">
      <c r="A64" s="11"/>
      <c r="B64" s="11"/>
      <c r="C64" s="11"/>
      <c r="D64" s="11" t="s">
        <v>39</v>
      </c>
      <c r="E64" s="11"/>
      <c r="F64" s="12">
        <v>682.83</v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>
        <f t="shared" si="16"/>
        <v>682.83</v>
      </c>
      <c r="S64" s="13">
        <f>SUM(R64/T64)</f>
        <v>6.8282453740370078E-2</v>
      </c>
      <c r="T64" s="12">
        <v>10000.08</v>
      </c>
    </row>
    <row r="65" spans="1:20" x14ac:dyDescent="0.3">
      <c r="A65" s="11"/>
      <c r="B65" s="11"/>
      <c r="C65" s="11" t="s">
        <v>40</v>
      </c>
      <c r="D65" s="11"/>
      <c r="E65" s="11"/>
      <c r="F65" s="14">
        <f>ROUND(SUM(F62:F64),5)</f>
        <v>28769.66</v>
      </c>
      <c r="G65" s="14">
        <f t="shared" ref="G65:Q65" si="17">ROUND(SUM(G62:G64),5)</f>
        <v>0</v>
      </c>
      <c r="H65" s="14">
        <f t="shared" si="17"/>
        <v>0</v>
      </c>
      <c r="I65" s="14">
        <f t="shared" si="17"/>
        <v>0</v>
      </c>
      <c r="J65" s="14">
        <f t="shared" si="17"/>
        <v>0</v>
      </c>
      <c r="K65" s="14">
        <f t="shared" si="17"/>
        <v>0</v>
      </c>
      <c r="L65" s="14">
        <f t="shared" si="17"/>
        <v>0</v>
      </c>
      <c r="M65" s="14">
        <f t="shared" si="17"/>
        <v>0</v>
      </c>
      <c r="N65" s="14">
        <f t="shared" si="17"/>
        <v>0</v>
      </c>
      <c r="O65" s="14">
        <f t="shared" si="17"/>
        <v>0</v>
      </c>
      <c r="P65" s="14">
        <f t="shared" si="17"/>
        <v>0</v>
      </c>
      <c r="Q65" s="14">
        <f t="shared" si="17"/>
        <v>0</v>
      </c>
      <c r="R65" s="14">
        <f>ROUND(SUM(R61:R64),5)</f>
        <v>28769.66</v>
      </c>
      <c r="S65" s="13">
        <f>SUM(R65/T65)</f>
        <v>1.4384772460910156</v>
      </c>
      <c r="T65" s="14">
        <f>ROUND(SUM(T61:T64),5)</f>
        <v>20000.080000000002</v>
      </c>
    </row>
    <row r="66" spans="1:20" x14ac:dyDescent="0.3">
      <c r="A66" s="11"/>
      <c r="B66" s="11"/>
      <c r="C66" s="11" t="s">
        <v>41</v>
      </c>
      <c r="D66" s="11"/>
      <c r="E66" s="11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3"/>
      <c r="T66" s="12"/>
    </row>
    <row r="67" spans="1:20" x14ac:dyDescent="0.3">
      <c r="A67" s="11"/>
      <c r="B67" s="11"/>
      <c r="C67" s="11"/>
      <c r="D67" s="11" t="s">
        <v>42</v>
      </c>
      <c r="E67" s="11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>
        <f t="shared" ref="R67:R81" si="18">SUM(F67:Q67)</f>
        <v>0</v>
      </c>
      <c r="S67" s="13"/>
      <c r="T67" s="12"/>
    </row>
    <row r="68" spans="1:20" x14ac:dyDescent="0.3">
      <c r="A68" s="11"/>
      <c r="B68" s="11"/>
      <c r="C68" s="11"/>
      <c r="D68" s="11" t="s">
        <v>43</v>
      </c>
      <c r="E68" s="11"/>
      <c r="F68" s="12">
        <v>5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>
        <f t="shared" si="18"/>
        <v>5</v>
      </c>
      <c r="S68" s="13"/>
      <c r="T68" s="12"/>
    </row>
    <row r="69" spans="1:20" x14ac:dyDescent="0.3">
      <c r="A69" s="11"/>
      <c r="B69" s="11"/>
      <c r="C69" s="11"/>
      <c r="D69" s="11" t="s">
        <v>44</v>
      </c>
      <c r="E69" s="11"/>
      <c r="F69" s="12">
        <v>10</v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>
        <f t="shared" si="18"/>
        <v>10</v>
      </c>
      <c r="S69" s="13"/>
      <c r="T69" s="12"/>
    </row>
    <row r="70" spans="1:20" x14ac:dyDescent="0.3">
      <c r="A70" s="11"/>
      <c r="B70" s="11"/>
      <c r="C70" s="11"/>
      <c r="D70" s="11" t="s">
        <v>45</v>
      </c>
      <c r="E70" s="11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>
        <f t="shared" si="18"/>
        <v>0</v>
      </c>
      <c r="S70" s="13"/>
      <c r="T70" s="12"/>
    </row>
    <row r="71" spans="1:20" x14ac:dyDescent="0.3">
      <c r="A71" s="11"/>
      <c r="B71" s="11"/>
      <c r="C71" s="11"/>
      <c r="D71" s="11" t="s">
        <v>46</v>
      </c>
      <c r="E71" s="11"/>
      <c r="F71" s="12">
        <v>572.36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>
        <f t="shared" si="18"/>
        <v>572.36</v>
      </c>
      <c r="S71" s="13"/>
      <c r="T71" s="12"/>
    </row>
    <row r="72" spans="1:20" x14ac:dyDescent="0.3">
      <c r="A72" s="11"/>
      <c r="B72" s="11"/>
      <c r="C72" s="11"/>
      <c r="D72" s="11" t="s">
        <v>47</v>
      </c>
      <c r="E72" s="11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>
        <f t="shared" si="18"/>
        <v>0</v>
      </c>
      <c r="S72" s="13"/>
      <c r="T72" s="12"/>
    </row>
    <row r="73" spans="1:20" x14ac:dyDescent="0.3">
      <c r="A73" s="11"/>
      <c r="B73" s="11"/>
      <c r="C73" s="11"/>
      <c r="D73" s="11" t="s">
        <v>48</v>
      </c>
      <c r="E73" s="11"/>
      <c r="F73" s="12">
        <v>470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>
        <f t="shared" si="18"/>
        <v>470</v>
      </c>
      <c r="S73" s="13"/>
      <c r="T73" s="12"/>
    </row>
    <row r="74" spans="1:20" x14ac:dyDescent="0.3">
      <c r="A74" s="11"/>
      <c r="B74" s="11"/>
      <c r="C74" s="11"/>
      <c r="D74" s="11" t="s">
        <v>49</v>
      </c>
      <c r="E74" s="11"/>
      <c r="F74" s="12">
        <v>94.69</v>
      </c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>
        <f t="shared" si="18"/>
        <v>94.69</v>
      </c>
      <c r="S74" s="13"/>
      <c r="T74" s="12"/>
    </row>
    <row r="75" spans="1:20" x14ac:dyDescent="0.3">
      <c r="A75" s="11"/>
      <c r="B75" s="11"/>
      <c r="C75" s="11"/>
      <c r="D75" s="11" t="s">
        <v>50</v>
      </c>
      <c r="E75" s="11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>
        <f t="shared" si="18"/>
        <v>0</v>
      </c>
      <c r="S75" s="13"/>
      <c r="T75" s="12"/>
    </row>
    <row r="76" spans="1:20" x14ac:dyDescent="0.3">
      <c r="A76" s="11"/>
      <c r="B76" s="11"/>
      <c r="C76" s="11"/>
      <c r="D76" s="11" t="s">
        <v>51</v>
      </c>
      <c r="E76" s="11"/>
      <c r="F76" s="12">
        <v>879.92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>
        <f t="shared" si="18"/>
        <v>879.92</v>
      </c>
      <c r="S76" s="13">
        <f>SUM(R76/T76)</f>
        <v>0.17598259213926287</v>
      </c>
      <c r="T76" s="12">
        <v>5000.04</v>
      </c>
    </row>
    <row r="77" spans="1:20" x14ac:dyDescent="0.3">
      <c r="A77" s="11"/>
      <c r="B77" s="11"/>
      <c r="C77" s="11"/>
      <c r="D77" s="11" t="s">
        <v>84</v>
      </c>
      <c r="E77" s="11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>
        <f t="shared" si="18"/>
        <v>0</v>
      </c>
      <c r="S77" s="13"/>
      <c r="T77" s="12"/>
    </row>
    <row r="78" spans="1:20" x14ac:dyDescent="0.3">
      <c r="A78" s="11"/>
      <c r="B78" s="11"/>
      <c r="C78" s="11"/>
      <c r="D78" s="11" t="s">
        <v>52</v>
      </c>
      <c r="E78" s="11"/>
      <c r="F78" s="12">
        <v>1530</v>
      </c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>
        <f t="shared" si="18"/>
        <v>1530</v>
      </c>
      <c r="S78" s="13"/>
      <c r="T78" s="12"/>
    </row>
    <row r="79" spans="1:20" x14ac:dyDescent="0.3">
      <c r="A79" s="11"/>
      <c r="B79" s="11"/>
      <c r="C79" s="11"/>
      <c r="D79" s="11" t="s">
        <v>53</v>
      </c>
      <c r="E79" s="11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>
        <f t="shared" si="18"/>
        <v>0</v>
      </c>
      <c r="T79" s="12"/>
    </row>
    <row r="80" spans="1:20" x14ac:dyDescent="0.3">
      <c r="A80" s="11"/>
      <c r="B80" s="11"/>
      <c r="C80" s="11"/>
      <c r="D80" s="11"/>
      <c r="E80" s="11" t="s">
        <v>80</v>
      </c>
      <c r="F80" s="12">
        <v>2098.65</v>
      </c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>
        <f t="shared" si="18"/>
        <v>2098.65</v>
      </c>
      <c r="S80" s="13"/>
      <c r="T80" s="12"/>
    </row>
    <row r="81" spans="1:20" x14ac:dyDescent="0.3">
      <c r="A81" s="11"/>
      <c r="B81" s="11"/>
      <c r="C81" s="11"/>
      <c r="D81" s="11"/>
      <c r="E81" s="11" t="s">
        <v>81</v>
      </c>
      <c r="F81" s="12">
        <v>550.96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>
        <f t="shared" si="18"/>
        <v>550.96</v>
      </c>
      <c r="S81" s="13"/>
      <c r="T81" s="12"/>
    </row>
    <row r="82" spans="1:20" x14ac:dyDescent="0.3">
      <c r="A82" s="11"/>
      <c r="B82" s="11"/>
      <c r="C82" s="11"/>
      <c r="D82" s="11" t="s">
        <v>82</v>
      </c>
      <c r="E82" s="11"/>
      <c r="F82" s="14">
        <f>SUM(F80:F81)</f>
        <v>2649.61</v>
      </c>
      <c r="G82" s="14">
        <f t="shared" ref="G82:Q82" si="19">SUM(G80:G81)</f>
        <v>0</v>
      </c>
      <c r="H82" s="14">
        <f t="shared" si="19"/>
        <v>0</v>
      </c>
      <c r="I82" s="14">
        <f t="shared" si="19"/>
        <v>0</v>
      </c>
      <c r="J82" s="14">
        <f t="shared" si="19"/>
        <v>0</v>
      </c>
      <c r="K82" s="14">
        <f t="shared" si="19"/>
        <v>0</v>
      </c>
      <c r="L82" s="14">
        <f t="shared" si="19"/>
        <v>0</v>
      </c>
      <c r="M82" s="14">
        <f t="shared" si="19"/>
        <v>0</v>
      </c>
      <c r="N82" s="14">
        <f t="shared" si="19"/>
        <v>0</v>
      </c>
      <c r="O82" s="14">
        <f t="shared" si="19"/>
        <v>0</v>
      </c>
      <c r="P82" s="14">
        <f t="shared" si="19"/>
        <v>0</v>
      </c>
      <c r="Q82" s="14">
        <f t="shared" si="19"/>
        <v>0</v>
      </c>
      <c r="R82" s="14">
        <f t="shared" ref="R82" si="20">ROUND(SUM(R80:R81),5)</f>
        <v>2649.61</v>
      </c>
      <c r="S82" s="13">
        <f>SUM(R82/T82)</f>
        <v>0.44160166666666667</v>
      </c>
      <c r="T82" s="14">
        <v>6000</v>
      </c>
    </row>
    <row r="83" spans="1:20" x14ac:dyDescent="0.3">
      <c r="A83" s="11"/>
      <c r="B83" s="11"/>
      <c r="C83" s="11"/>
      <c r="D83" s="11" t="s">
        <v>54</v>
      </c>
      <c r="E83" s="11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>
        <f t="shared" ref="R83:R91" si="21">SUM(F83:Q83)</f>
        <v>0</v>
      </c>
      <c r="S83" s="13"/>
      <c r="T83" s="12">
        <v>3000</v>
      </c>
    </row>
    <row r="84" spans="1:20" x14ac:dyDescent="0.3">
      <c r="A84" s="11"/>
      <c r="B84" s="11"/>
      <c r="C84" s="11"/>
      <c r="D84" s="11" t="s">
        <v>55</v>
      </c>
      <c r="E84" s="11"/>
      <c r="F84" s="12">
        <v>92.95</v>
      </c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>
        <f t="shared" si="21"/>
        <v>92.95</v>
      </c>
      <c r="S84" s="13">
        <f>SUM(R84/T84)</f>
        <v>4.638223552894212E-2</v>
      </c>
      <c r="T84" s="12">
        <v>2004</v>
      </c>
    </row>
    <row r="85" spans="1:20" x14ac:dyDescent="0.3">
      <c r="A85" s="11"/>
      <c r="B85" s="11"/>
      <c r="C85" s="11"/>
      <c r="D85" s="11" t="s">
        <v>56</v>
      </c>
      <c r="E85" s="11"/>
      <c r="F85" s="12">
        <v>19.5</v>
      </c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>
        <f t="shared" si="21"/>
        <v>19.5</v>
      </c>
      <c r="S85" s="13">
        <f>SUM(R85/T85)</f>
        <v>2.4362818590704647E-3</v>
      </c>
      <c r="T85" s="12">
        <v>8004</v>
      </c>
    </row>
    <row r="86" spans="1:20" x14ac:dyDescent="0.3">
      <c r="A86" s="11"/>
      <c r="B86" s="11"/>
      <c r="C86" s="11"/>
      <c r="D86" s="11" t="s">
        <v>57</v>
      </c>
      <c r="E86" s="11"/>
      <c r="F86" s="12">
        <v>179</v>
      </c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>
        <f t="shared" si="21"/>
        <v>179</v>
      </c>
      <c r="S86" s="13"/>
      <c r="T86" s="12"/>
    </row>
    <row r="87" spans="1:20" x14ac:dyDescent="0.3">
      <c r="A87" s="11"/>
      <c r="B87" s="11"/>
      <c r="C87" s="11"/>
      <c r="D87" s="11" t="s">
        <v>58</v>
      </c>
      <c r="E87" s="11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>
        <f t="shared" si="21"/>
        <v>0</v>
      </c>
      <c r="S87" s="13"/>
      <c r="T87" s="12"/>
    </row>
    <row r="88" spans="1:20" x14ac:dyDescent="0.3">
      <c r="A88" s="11"/>
      <c r="B88" s="11"/>
      <c r="C88" s="11"/>
      <c r="D88" s="11"/>
      <c r="E88" s="11" t="s">
        <v>59</v>
      </c>
      <c r="F88" s="12">
        <v>1700.1</v>
      </c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>
        <f t="shared" si="21"/>
        <v>1700.1</v>
      </c>
      <c r="S88" s="13">
        <f>SUM(R88/T88)</f>
        <v>0.23612499999999997</v>
      </c>
      <c r="T88" s="12">
        <v>7200</v>
      </c>
    </row>
    <row r="89" spans="1:20" x14ac:dyDescent="0.3">
      <c r="A89" s="11"/>
      <c r="B89" s="11"/>
      <c r="C89" s="11"/>
      <c r="D89" s="11"/>
      <c r="E89" s="11" t="s">
        <v>60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f t="shared" si="21"/>
        <v>0</v>
      </c>
      <c r="S89" s="13"/>
      <c r="T89" s="12">
        <v>2004</v>
      </c>
    </row>
    <row r="90" spans="1:20" x14ac:dyDescent="0.3">
      <c r="A90" s="11"/>
      <c r="B90" s="11"/>
      <c r="C90" s="11"/>
      <c r="D90" s="11"/>
      <c r="E90" s="11" t="s">
        <v>61</v>
      </c>
      <c r="F90" s="12">
        <v>2669.63</v>
      </c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>
        <f t="shared" si="21"/>
        <v>2669.63</v>
      </c>
      <c r="S90" s="13">
        <f>SUM(R90/T90)</f>
        <v>0.26696086431308552</v>
      </c>
      <c r="T90" s="12">
        <v>10000.08</v>
      </c>
    </row>
    <row r="91" spans="1:20" x14ac:dyDescent="0.3">
      <c r="A91" s="11"/>
      <c r="B91" s="11"/>
      <c r="C91" s="11"/>
      <c r="D91" s="11"/>
      <c r="E91" s="11" t="s">
        <v>62</v>
      </c>
      <c r="F91" s="12">
        <v>1467.89</v>
      </c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>
        <f t="shared" si="21"/>
        <v>1467.89</v>
      </c>
      <c r="S91" s="13">
        <f>SUM(R91/T91)</f>
        <v>0.23660380399742104</v>
      </c>
      <c r="T91" s="12">
        <v>6204</v>
      </c>
    </row>
    <row r="92" spans="1:20" x14ac:dyDescent="0.3">
      <c r="A92" s="11"/>
      <c r="B92" s="11"/>
      <c r="C92" s="11"/>
      <c r="D92" s="11" t="s">
        <v>63</v>
      </c>
      <c r="E92" s="11"/>
      <c r="F92" s="14">
        <f>ROUND(SUM(F88:F91),5)</f>
        <v>5837.62</v>
      </c>
      <c r="G92" s="14">
        <f t="shared" ref="G92:Q92" si="22">ROUND(SUM(G88:G91),5)</f>
        <v>0</v>
      </c>
      <c r="H92" s="14">
        <f t="shared" si="22"/>
        <v>0</v>
      </c>
      <c r="I92" s="14">
        <f t="shared" si="22"/>
        <v>0</v>
      </c>
      <c r="J92" s="14">
        <f t="shared" si="22"/>
        <v>0</v>
      </c>
      <c r="K92" s="14">
        <f t="shared" si="22"/>
        <v>0</v>
      </c>
      <c r="L92" s="14">
        <f t="shared" si="22"/>
        <v>0</v>
      </c>
      <c r="M92" s="14">
        <f t="shared" si="22"/>
        <v>0</v>
      </c>
      <c r="N92" s="14">
        <f t="shared" si="22"/>
        <v>0</v>
      </c>
      <c r="O92" s="14">
        <f t="shared" si="22"/>
        <v>0</v>
      </c>
      <c r="P92" s="14">
        <f t="shared" si="22"/>
        <v>0</v>
      </c>
      <c r="Q92" s="14">
        <f t="shared" si="22"/>
        <v>0</v>
      </c>
      <c r="R92" s="14">
        <f t="shared" ref="R92" si="23">ROUND(SUM(R88:R91),5)</f>
        <v>5837.62</v>
      </c>
      <c r="S92" s="13">
        <f>SUM(R92/T92)</f>
        <v>0.22975447180581923</v>
      </c>
      <c r="T92" s="14">
        <f>ROUND(SUM(T87:T91),5)</f>
        <v>25408.080000000002</v>
      </c>
    </row>
    <row r="93" spans="1:20" x14ac:dyDescent="0.3">
      <c r="A93" s="11"/>
      <c r="B93" s="11"/>
      <c r="C93" s="11" t="s">
        <v>64</v>
      </c>
      <c r="D93" s="11"/>
      <c r="E93" s="11"/>
      <c r="F93" s="16">
        <f>ROUND(SUM(F82:F86)+SUM(F92:F92)+SUM(F66:F78),5)</f>
        <v>12340.65</v>
      </c>
      <c r="G93" s="16">
        <f t="shared" ref="G93:Q93" si="24">ROUND(SUM(G82:G86)+SUM(G92:G92)+SUM(G66:G78),5)</f>
        <v>0</v>
      </c>
      <c r="H93" s="16">
        <f t="shared" si="24"/>
        <v>0</v>
      </c>
      <c r="I93" s="16">
        <f t="shared" si="24"/>
        <v>0</v>
      </c>
      <c r="J93" s="16">
        <f t="shared" si="24"/>
        <v>0</v>
      </c>
      <c r="K93" s="16">
        <f t="shared" si="24"/>
        <v>0</v>
      </c>
      <c r="L93" s="16">
        <f t="shared" si="24"/>
        <v>0</v>
      </c>
      <c r="M93" s="16">
        <f t="shared" si="24"/>
        <v>0</v>
      </c>
      <c r="N93" s="16">
        <f t="shared" si="24"/>
        <v>0</v>
      </c>
      <c r="O93" s="16">
        <f t="shared" si="24"/>
        <v>0</v>
      </c>
      <c r="P93" s="16">
        <f t="shared" si="24"/>
        <v>0</v>
      </c>
      <c r="Q93" s="16">
        <f t="shared" si="24"/>
        <v>0</v>
      </c>
      <c r="R93" s="16">
        <f t="shared" ref="R93" si="25">ROUND(SUM(R82:R86)+SUM(R92:R92)+SUM(R67:R78),5)</f>
        <v>12340.65</v>
      </c>
      <c r="S93" s="13">
        <f>SUM(R93/T93)</f>
        <v>0.24972923815143722</v>
      </c>
      <c r="T93" s="14">
        <f>ROUND(SUM(T66:T86)+SUM(T92:T92),5)</f>
        <v>49416.12</v>
      </c>
    </row>
    <row r="94" spans="1:20" x14ac:dyDescent="0.3">
      <c r="A94" s="11"/>
      <c r="B94" s="11"/>
      <c r="C94" s="11" t="s">
        <v>65</v>
      </c>
      <c r="D94" s="11"/>
      <c r="E94" s="11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3"/>
      <c r="T94" s="12"/>
    </row>
    <row r="95" spans="1:20" x14ac:dyDescent="0.3">
      <c r="A95" s="11"/>
      <c r="B95" s="11"/>
      <c r="C95" s="11"/>
      <c r="D95" s="11" t="s">
        <v>66</v>
      </c>
      <c r="E95" s="11"/>
      <c r="F95" s="12">
        <v>118.25</v>
      </c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>
        <f t="shared" ref="R95:R109" si="26">SUM(F95:Q95)</f>
        <v>118.25</v>
      </c>
      <c r="S95" s="13">
        <f>SUM(R95/T95)</f>
        <v>7.8833333333333339E-2</v>
      </c>
      <c r="T95" s="12">
        <v>1500</v>
      </c>
    </row>
    <row r="96" spans="1:20" x14ac:dyDescent="0.3">
      <c r="A96" s="11"/>
      <c r="B96" s="11"/>
      <c r="C96" s="11"/>
      <c r="D96" s="11" t="s">
        <v>140</v>
      </c>
      <c r="E96" s="11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3"/>
      <c r="T96" s="12"/>
    </row>
    <row r="97" spans="1:20" x14ac:dyDescent="0.3">
      <c r="A97" s="11"/>
      <c r="B97" s="11"/>
      <c r="C97" s="11"/>
      <c r="D97" s="11" t="s">
        <v>94</v>
      </c>
      <c r="E97" s="11"/>
      <c r="F97" s="12">
        <v>1377.35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>
        <f t="shared" si="26"/>
        <v>1377.35</v>
      </c>
      <c r="S97" s="13"/>
      <c r="T97" s="12"/>
    </row>
    <row r="98" spans="1:20" x14ac:dyDescent="0.3">
      <c r="A98" s="11"/>
      <c r="B98" s="11"/>
      <c r="C98" s="11"/>
      <c r="D98" s="11" t="s">
        <v>102</v>
      </c>
      <c r="E98" s="11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>
        <f t="shared" si="26"/>
        <v>0</v>
      </c>
      <c r="S98" s="13"/>
      <c r="T98" s="12"/>
    </row>
    <row r="99" spans="1:20" x14ac:dyDescent="0.3">
      <c r="A99" s="11"/>
      <c r="B99" s="11"/>
      <c r="C99" s="11"/>
      <c r="D99" s="11" t="s">
        <v>67</v>
      </c>
      <c r="E99" s="11"/>
      <c r="F99" s="12">
        <v>3683.35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>
        <f t="shared" si="26"/>
        <v>3683.35</v>
      </c>
      <c r="S99" s="13">
        <f>SUM(R99/T99)</f>
        <v>5.0970746152994573E-2</v>
      </c>
      <c r="T99" s="12">
        <v>72264</v>
      </c>
    </row>
    <row r="100" spans="1:20" x14ac:dyDescent="0.3">
      <c r="A100" s="11"/>
      <c r="B100" s="11"/>
      <c r="C100" s="11"/>
      <c r="D100" s="11" t="s">
        <v>68</v>
      </c>
      <c r="E100" s="11"/>
      <c r="F100" s="12">
        <v>147.16</v>
      </c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>
        <f t="shared" si="26"/>
        <v>147.16</v>
      </c>
      <c r="S100" s="13"/>
      <c r="T100" s="12"/>
    </row>
    <row r="101" spans="1:20" x14ac:dyDescent="0.3">
      <c r="A101" s="11"/>
      <c r="B101" s="11"/>
      <c r="C101" s="11"/>
      <c r="D101" s="11" t="s">
        <v>104</v>
      </c>
      <c r="E101" s="11"/>
      <c r="F101" s="12">
        <v>98</v>
      </c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>
        <f t="shared" si="26"/>
        <v>98</v>
      </c>
      <c r="S101" s="13"/>
      <c r="T101" s="12"/>
    </row>
    <row r="102" spans="1:20" x14ac:dyDescent="0.3">
      <c r="A102" s="11"/>
      <c r="B102" s="11"/>
      <c r="C102" s="11"/>
      <c r="D102" s="11" t="s">
        <v>69</v>
      </c>
      <c r="E102" s="11"/>
      <c r="F102" s="12">
        <v>481.51</v>
      </c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>
        <f t="shared" si="26"/>
        <v>481.51</v>
      </c>
      <c r="S102" s="13"/>
      <c r="T102" s="12"/>
    </row>
    <row r="103" spans="1:20" x14ac:dyDescent="0.3">
      <c r="A103" s="11"/>
      <c r="B103" s="11"/>
      <c r="C103" s="11"/>
      <c r="D103" s="11" t="s">
        <v>70</v>
      </c>
      <c r="E103" s="11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>
        <f t="shared" si="26"/>
        <v>0</v>
      </c>
      <c r="S103" s="13"/>
      <c r="T103" s="12"/>
    </row>
    <row r="104" spans="1:20" x14ac:dyDescent="0.3">
      <c r="A104" s="11"/>
      <c r="B104" s="11"/>
      <c r="C104" s="11"/>
      <c r="D104" s="11"/>
      <c r="E104" s="11" t="s">
        <v>71</v>
      </c>
      <c r="F104" s="12">
        <v>4155.7</v>
      </c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>
        <f t="shared" si="26"/>
        <v>4155.7</v>
      </c>
      <c r="S104" s="13"/>
      <c r="T104" s="12"/>
    </row>
    <row r="105" spans="1:20" x14ac:dyDescent="0.3">
      <c r="A105" s="11"/>
      <c r="B105" s="11"/>
      <c r="C105" s="11"/>
      <c r="D105" s="11"/>
      <c r="E105" s="11" t="s">
        <v>72</v>
      </c>
      <c r="F105" s="12">
        <v>22366.75</v>
      </c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>
        <f t="shared" si="26"/>
        <v>22366.75</v>
      </c>
      <c r="S105" s="13"/>
      <c r="T105" s="12"/>
    </row>
    <row r="106" spans="1:20" x14ac:dyDescent="0.3">
      <c r="A106" s="11"/>
      <c r="B106" s="11"/>
      <c r="C106" s="11"/>
      <c r="D106" s="11" t="s">
        <v>73</v>
      </c>
      <c r="E106" s="11"/>
      <c r="F106" s="14">
        <f>ROUND(SUM(F104:F105),5)</f>
        <v>26522.45</v>
      </c>
      <c r="G106" s="14">
        <f t="shared" ref="G106:Q106" si="27">ROUND(SUM(G104:G105),5)</f>
        <v>0</v>
      </c>
      <c r="H106" s="14">
        <f t="shared" si="27"/>
        <v>0</v>
      </c>
      <c r="I106" s="14">
        <f t="shared" si="27"/>
        <v>0</v>
      </c>
      <c r="J106" s="14">
        <f t="shared" si="27"/>
        <v>0</v>
      </c>
      <c r="K106" s="14">
        <f t="shared" si="27"/>
        <v>0</v>
      </c>
      <c r="L106" s="14">
        <f t="shared" si="27"/>
        <v>0</v>
      </c>
      <c r="M106" s="14">
        <f t="shared" si="27"/>
        <v>0</v>
      </c>
      <c r="N106" s="14">
        <f t="shared" si="27"/>
        <v>0</v>
      </c>
      <c r="O106" s="14">
        <f t="shared" si="27"/>
        <v>0</v>
      </c>
      <c r="P106" s="14">
        <f t="shared" si="27"/>
        <v>0</v>
      </c>
      <c r="Q106" s="14">
        <f t="shared" si="27"/>
        <v>0</v>
      </c>
      <c r="R106" s="14">
        <f t="shared" ref="R106" si="28">ROUND(SUM(R104:R105),5)</f>
        <v>26522.45</v>
      </c>
      <c r="S106" s="13"/>
      <c r="T106" s="14">
        <v>298224</v>
      </c>
    </row>
    <row r="107" spans="1:20" x14ac:dyDescent="0.3">
      <c r="A107" s="11"/>
      <c r="B107" s="11"/>
      <c r="C107" s="11"/>
      <c r="D107" s="11" t="s">
        <v>74</v>
      </c>
      <c r="E107" s="11"/>
      <c r="F107" s="12">
        <v>20846.16</v>
      </c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>
        <f t="shared" si="26"/>
        <v>20846.16</v>
      </c>
      <c r="S107" s="13"/>
      <c r="T107" s="12">
        <v>208000.08</v>
      </c>
    </row>
    <row r="108" spans="1:20" x14ac:dyDescent="0.3">
      <c r="A108" s="11"/>
      <c r="B108" s="11"/>
      <c r="C108" s="11"/>
      <c r="D108" s="11" t="s">
        <v>76</v>
      </c>
      <c r="E108" s="11"/>
      <c r="F108" s="12">
        <v>780</v>
      </c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>
        <f t="shared" si="26"/>
        <v>780</v>
      </c>
      <c r="S108" s="13"/>
      <c r="T108" s="12"/>
    </row>
    <row r="109" spans="1:20" x14ac:dyDescent="0.3">
      <c r="A109" s="11"/>
      <c r="B109" s="11"/>
      <c r="C109" s="11"/>
      <c r="D109" s="11" t="s">
        <v>92</v>
      </c>
      <c r="E109" s="11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>
        <f t="shared" si="26"/>
        <v>0</v>
      </c>
      <c r="S109" s="13"/>
      <c r="T109" s="12"/>
    </row>
    <row r="110" spans="1:20" x14ac:dyDescent="0.3">
      <c r="A110" s="11"/>
      <c r="B110" s="11"/>
      <c r="C110" s="11" t="s">
        <v>77</v>
      </c>
      <c r="D110" s="11"/>
      <c r="E110" s="11"/>
      <c r="F110" s="14">
        <f>ROUND(SUM(F94:F102)+SUM(F106:F109),5)</f>
        <v>54054.23</v>
      </c>
      <c r="G110" s="14">
        <f t="shared" ref="G110:Q110" si="29">ROUND(SUM(G94:G102)+SUM(G106:G109),5)</f>
        <v>0</v>
      </c>
      <c r="H110" s="14">
        <f t="shared" si="29"/>
        <v>0</v>
      </c>
      <c r="I110" s="14">
        <f t="shared" si="29"/>
        <v>0</v>
      </c>
      <c r="J110" s="14">
        <f t="shared" si="29"/>
        <v>0</v>
      </c>
      <c r="K110" s="14">
        <f t="shared" si="29"/>
        <v>0</v>
      </c>
      <c r="L110" s="14">
        <f t="shared" si="29"/>
        <v>0</v>
      </c>
      <c r="M110" s="14">
        <f t="shared" si="29"/>
        <v>0</v>
      </c>
      <c r="N110" s="14">
        <f t="shared" si="29"/>
        <v>0</v>
      </c>
      <c r="O110" s="14">
        <f t="shared" si="29"/>
        <v>0</v>
      </c>
      <c r="P110" s="14">
        <f t="shared" si="29"/>
        <v>0</v>
      </c>
      <c r="Q110" s="14">
        <f t="shared" si="29"/>
        <v>0</v>
      </c>
      <c r="R110" s="14">
        <f>ROUND(SUM(R95:R102)+SUM(R106:R109),5)</f>
        <v>54054.23</v>
      </c>
      <c r="S110" s="13">
        <f>SUM(R110/T110)</f>
        <v>9.3198863673198268E-2</v>
      </c>
      <c r="T110" s="14">
        <f>ROUND(SUM(T94:T102)+SUM(T106:T108),5)</f>
        <v>579988.07999999996</v>
      </c>
    </row>
    <row r="111" spans="1:20" x14ac:dyDescent="0.3">
      <c r="A111" s="11"/>
      <c r="B111" s="11" t="s">
        <v>78</v>
      </c>
      <c r="C111" s="11"/>
      <c r="D111" s="11"/>
      <c r="E111" s="11"/>
      <c r="F111" s="14">
        <f t="shared" ref="F111:R111" si="30">ROUND(F52+F60+F65+F93+SUM(F110:F110),5)</f>
        <v>101216.6</v>
      </c>
      <c r="G111" s="14">
        <f t="shared" si="30"/>
        <v>0</v>
      </c>
      <c r="H111" s="14">
        <f t="shared" si="30"/>
        <v>0</v>
      </c>
      <c r="I111" s="14">
        <f t="shared" si="30"/>
        <v>0</v>
      </c>
      <c r="J111" s="14">
        <f t="shared" si="30"/>
        <v>0</v>
      </c>
      <c r="K111" s="14">
        <f t="shared" si="30"/>
        <v>0</v>
      </c>
      <c r="L111" s="14">
        <f t="shared" si="30"/>
        <v>0</v>
      </c>
      <c r="M111" s="14">
        <f t="shared" si="30"/>
        <v>0</v>
      </c>
      <c r="N111" s="14">
        <f t="shared" si="30"/>
        <v>0</v>
      </c>
      <c r="O111" s="14">
        <f t="shared" si="30"/>
        <v>0</v>
      </c>
      <c r="P111" s="14">
        <f t="shared" si="30"/>
        <v>0</v>
      </c>
      <c r="Q111" s="14">
        <f t="shared" si="30"/>
        <v>0</v>
      </c>
      <c r="R111" s="14">
        <f t="shared" si="30"/>
        <v>96022.8</v>
      </c>
      <c r="S111" s="13">
        <f>SUM(R111/T111)</f>
        <v>0.14190190534328295</v>
      </c>
      <c r="T111" s="14">
        <f>ROUND(T42+T52+T65+T93+SUM(T110:T110),5)</f>
        <v>676684.36</v>
      </c>
    </row>
    <row r="112" spans="1:20" ht="16.2" thickBot="1" x14ac:dyDescent="0.35">
      <c r="A112" s="11" t="s">
        <v>108</v>
      </c>
      <c r="B112" s="11"/>
      <c r="C112" s="11"/>
      <c r="D112" s="11"/>
      <c r="E112" s="11"/>
      <c r="F112" s="17">
        <f t="shared" ref="F112:R112" si="31">ROUND(F2+F41-F111,5)</f>
        <v>-73479.929999999993</v>
      </c>
      <c r="G112" s="17">
        <f t="shared" si="31"/>
        <v>0</v>
      </c>
      <c r="H112" s="17">
        <f t="shared" si="31"/>
        <v>0</v>
      </c>
      <c r="I112" s="17">
        <f t="shared" si="31"/>
        <v>0</v>
      </c>
      <c r="J112" s="17">
        <f t="shared" si="31"/>
        <v>0</v>
      </c>
      <c r="K112" s="17">
        <f t="shared" si="31"/>
        <v>0</v>
      </c>
      <c r="L112" s="17">
        <f t="shared" si="31"/>
        <v>0</v>
      </c>
      <c r="M112" s="17">
        <f t="shared" si="31"/>
        <v>0</v>
      </c>
      <c r="N112" s="17">
        <f t="shared" si="31"/>
        <v>0</v>
      </c>
      <c r="O112" s="17">
        <f t="shared" si="31"/>
        <v>0</v>
      </c>
      <c r="P112" s="17">
        <f t="shared" si="31"/>
        <v>0</v>
      </c>
      <c r="Q112" s="17">
        <f t="shared" si="31"/>
        <v>0</v>
      </c>
      <c r="R112" s="17">
        <f t="shared" si="31"/>
        <v>-68299.13</v>
      </c>
      <c r="S112" s="13"/>
      <c r="T112" s="12">
        <f>ROUND(T2+T41-T111,5)</f>
        <v>26738.68</v>
      </c>
    </row>
    <row r="113" spans="1:19" s="4" customFormat="1" ht="16.2" thickTop="1" x14ac:dyDescent="0.3">
      <c r="A113" s="18"/>
      <c r="B113" s="18"/>
      <c r="C113" s="18"/>
      <c r="D113" s="18"/>
      <c r="E113" s="18"/>
      <c r="S113" s="3"/>
    </row>
    <row r="114" spans="1:19" s="4" customFormat="1" x14ac:dyDescent="0.3">
      <c r="A114" s="18"/>
      <c r="B114" s="18"/>
      <c r="C114" s="18"/>
      <c r="D114" s="18"/>
      <c r="E114" s="19" t="s">
        <v>107</v>
      </c>
      <c r="F114" s="20"/>
      <c r="G114" s="20"/>
      <c r="S114" s="3"/>
    </row>
    <row r="115" spans="1:19" s="4" customFormat="1" x14ac:dyDescent="0.3">
      <c r="A115" s="18"/>
      <c r="B115" s="18"/>
      <c r="C115" s="18"/>
      <c r="D115" s="18"/>
      <c r="E115" s="23" t="s">
        <v>147</v>
      </c>
      <c r="F115" s="20" t="s">
        <v>146</v>
      </c>
      <c r="G115" s="20"/>
      <c r="S115" s="3"/>
    </row>
    <row r="116" spans="1:19" s="4" customFormat="1" x14ac:dyDescent="0.3">
      <c r="A116" s="18"/>
      <c r="B116" s="18"/>
      <c r="C116" s="18"/>
      <c r="D116" s="18"/>
      <c r="E116" s="23" t="s">
        <v>147</v>
      </c>
      <c r="F116" s="20" t="s">
        <v>145</v>
      </c>
      <c r="G116" s="20"/>
      <c r="S116" s="3"/>
    </row>
    <row r="117" spans="1:19" s="4" customFormat="1" x14ac:dyDescent="0.3">
      <c r="A117" s="18"/>
      <c r="B117" s="18"/>
      <c r="C117" s="18"/>
      <c r="D117" s="18"/>
      <c r="E117" s="21"/>
      <c r="F117" s="20"/>
      <c r="G117" s="20"/>
      <c r="S117" s="3"/>
    </row>
    <row r="118" spans="1:19" s="4" customFormat="1" x14ac:dyDescent="0.3">
      <c r="A118" s="18"/>
      <c r="B118" s="18"/>
      <c r="C118" s="18"/>
      <c r="D118" s="18"/>
      <c r="E118" s="21"/>
      <c r="F118" s="20"/>
      <c r="G118" s="20"/>
      <c r="S118" s="3"/>
    </row>
    <row r="119" spans="1:19" s="4" customFormat="1" x14ac:dyDescent="0.3">
      <c r="A119" s="18"/>
      <c r="B119" s="18"/>
      <c r="C119" s="18"/>
      <c r="D119" s="18"/>
      <c r="E119" s="22"/>
      <c r="F119" s="20"/>
      <c r="G119" s="20"/>
      <c r="S119" s="3"/>
    </row>
    <row r="120" spans="1:19" s="4" customFormat="1" x14ac:dyDescent="0.3">
      <c r="A120" s="18"/>
      <c r="B120" s="18"/>
      <c r="C120" s="18"/>
      <c r="D120" s="18"/>
      <c r="E120" s="22"/>
      <c r="F120" s="20"/>
      <c r="G120" s="20"/>
      <c r="S120" s="3"/>
    </row>
    <row r="121" spans="1:19" s="4" customFormat="1" x14ac:dyDescent="0.3">
      <c r="A121" s="18"/>
      <c r="B121" s="18"/>
      <c r="C121" s="18"/>
      <c r="D121" s="18"/>
      <c r="E121" s="22"/>
      <c r="F121" s="20"/>
      <c r="G121" s="20"/>
      <c r="S121" s="3"/>
    </row>
    <row r="122" spans="1:19" s="4" customFormat="1" x14ac:dyDescent="0.3">
      <c r="A122" s="18"/>
      <c r="B122" s="18"/>
      <c r="C122" s="18"/>
      <c r="D122" s="18"/>
      <c r="E122" s="22"/>
      <c r="F122" s="20"/>
      <c r="G122" s="20"/>
      <c r="S122" s="3"/>
    </row>
    <row r="123" spans="1:19" s="4" customFormat="1" x14ac:dyDescent="0.3">
      <c r="A123" s="18"/>
      <c r="B123" s="18"/>
      <c r="C123" s="18"/>
      <c r="D123" s="18"/>
      <c r="E123" s="22"/>
      <c r="F123" s="20"/>
      <c r="G123" s="20"/>
      <c r="S123" s="3"/>
    </row>
    <row r="124" spans="1:19" s="4" customFormat="1" x14ac:dyDescent="0.3">
      <c r="A124" s="18"/>
      <c r="B124" s="18"/>
      <c r="C124" s="18"/>
      <c r="D124" s="18"/>
      <c r="E124" s="22"/>
      <c r="F124" s="20"/>
      <c r="G124" s="20"/>
      <c r="S124" s="3"/>
    </row>
  </sheetData>
  <printOptions horizontalCentered="1" gridLines="1"/>
  <pageMargins left="0.25" right="0.25" top="1" bottom="0.5" header="0.3" footer="0.3"/>
  <pageSetup fitToHeight="0" orientation="landscape" horizontalDpi="1200" verticalDpi="1200" r:id="rId1"/>
  <headerFooter>
    <oddHeader>&amp;C&amp;"-,Italic"&amp;16Fairbanks Youth Advocates
Monthly Budget Comparrison Report</oddHeader>
    <oddFooter>&amp;CPage# &amp;P of &amp;N&amp;R&amp;D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948BB-CA0F-4D2B-96DE-E8DDF27D11C3}">
  <sheetPr>
    <pageSetUpPr fitToPage="1"/>
  </sheetPr>
  <dimension ref="A1:T127"/>
  <sheetViews>
    <sheetView zoomScale="170" zoomScaleNormal="170" workbookViewId="0">
      <pane xSplit="5" ySplit="1" topLeftCell="O2" activePane="bottomRight" state="frozen"/>
      <selection activeCell="A2" sqref="A2"/>
      <selection pane="topRight" activeCell="G2" sqref="G2"/>
      <selection pane="bottomLeft" activeCell="A3" sqref="A3"/>
      <selection pane="bottomRight" activeCell="H58" sqref="H58"/>
    </sheetView>
  </sheetViews>
  <sheetFormatPr defaultColWidth="8.8984375" defaultRowHeight="15.6" x14ac:dyDescent="0.3"/>
  <cols>
    <col min="1" max="4" width="3" style="18" customWidth="1"/>
    <col min="5" max="5" width="32.8984375" style="18" bestFit="1" customWidth="1"/>
    <col min="6" max="6" width="11.69921875" style="4" customWidth="1"/>
    <col min="7" max="7" width="12.19921875" style="4" bestFit="1" customWidth="1"/>
    <col min="8" max="8" width="11.69921875" style="4" bestFit="1" customWidth="1"/>
    <col min="9" max="9" width="12.19921875" style="4" bestFit="1" customWidth="1"/>
    <col min="10" max="10" width="11.69921875" style="4" bestFit="1" customWidth="1"/>
    <col min="11" max="11" width="11.09765625" style="4" bestFit="1" customWidth="1"/>
    <col min="12" max="15" width="11.69921875" style="4" bestFit="1" customWidth="1"/>
    <col min="16" max="17" width="11.69921875" style="4" customWidth="1"/>
    <col min="18" max="18" width="13.3984375" style="4" customWidth="1"/>
    <col min="19" max="19" width="9.19921875" style="3" bestFit="1" customWidth="1"/>
    <col min="20" max="20" width="13.59765625" style="4" bestFit="1" customWidth="1"/>
    <col min="21" max="16384" width="8.8984375" style="1"/>
  </cols>
  <sheetData>
    <row r="1" spans="1:20" s="2" customFormat="1" ht="31.2" x14ac:dyDescent="0.3">
      <c r="A1" s="5"/>
      <c r="B1" s="5"/>
      <c r="C1" s="5"/>
      <c r="D1" s="5"/>
      <c r="E1" s="5"/>
      <c r="F1" s="6" t="s">
        <v>0</v>
      </c>
      <c r="G1" s="6" t="s">
        <v>2</v>
      </c>
      <c r="H1" s="7" t="s">
        <v>83</v>
      </c>
      <c r="I1" s="7" t="s">
        <v>91</v>
      </c>
      <c r="J1" s="8" t="s">
        <v>96</v>
      </c>
      <c r="K1" s="8" t="s">
        <v>97</v>
      </c>
      <c r="L1" s="8" t="s">
        <v>103</v>
      </c>
      <c r="M1" s="8" t="s">
        <v>111</v>
      </c>
      <c r="N1" s="8" t="s">
        <v>112</v>
      </c>
      <c r="O1" s="8" t="s">
        <v>119</v>
      </c>
      <c r="P1" s="8" t="s">
        <v>129</v>
      </c>
      <c r="Q1" s="8" t="s">
        <v>138</v>
      </c>
      <c r="R1" s="6" t="s">
        <v>79</v>
      </c>
      <c r="S1" s="9" t="s">
        <v>1</v>
      </c>
      <c r="T1" s="10" t="s">
        <v>3</v>
      </c>
    </row>
    <row r="2" spans="1:20" x14ac:dyDescent="0.3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3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3">
      <c r="A4" s="11"/>
      <c r="B4" s="11"/>
      <c r="C4" s="11" t="s">
        <v>6</v>
      </c>
      <c r="D4" s="11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2"/>
    </row>
    <row r="5" spans="1:20" x14ac:dyDescent="0.3">
      <c r="A5" s="11"/>
      <c r="B5" s="11"/>
      <c r="C5" s="11"/>
      <c r="D5" s="11" t="s">
        <v>7</v>
      </c>
      <c r="E5" s="11"/>
      <c r="F5" s="12">
        <v>6938.34</v>
      </c>
      <c r="G5" s="12">
        <v>4942.75</v>
      </c>
      <c r="H5" s="12">
        <v>8628.68</v>
      </c>
      <c r="I5" s="12">
        <v>8600</v>
      </c>
      <c r="J5" s="12">
        <v>2422.9699999999998</v>
      </c>
      <c r="K5" s="12"/>
      <c r="L5" s="12">
        <v>441.67</v>
      </c>
      <c r="M5" s="12">
        <v>1541.64</v>
      </c>
      <c r="N5" s="12">
        <v>8979.27</v>
      </c>
      <c r="O5" s="12">
        <v>1000</v>
      </c>
      <c r="P5" s="12">
        <v>758.4</v>
      </c>
      <c r="Q5" s="12">
        <v>38749</v>
      </c>
      <c r="R5" s="12">
        <f>SUM(F5:Q5)</f>
        <v>83002.720000000001</v>
      </c>
      <c r="S5" s="13"/>
      <c r="T5" s="12"/>
    </row>
    <row r="6" spans="1:20" x14ac:dyDescent="0.3">
      <c r="A6" s="11"/>
      <c r="B6" s="11"/>
      <c r="C6" s="11"/>
      <c r="D6" s="11" t="s">
        <v>8</v>
      </c>
      <c r="E6" s="11"/>
      <c r="F6" s="12">
        <v>38063.96</v>
      </c>
      <c r="G6" s="12">
        <v>4729.0600000000004</v>
      </c>
      <c r="H6" s="12">
        <v>12116</v>
      </c>
      <c r="I6" s="12">
        <v>10163.77</v>
      </c>
      <c r="J6" s="12">
        <v>4363.67</v>
      </c>
      <c r="K6" s="12">
        <v>12890.16</v>
      </c>
      <c r="L6" s="12">
        <v>5405.91</v>
      </c>
      <c r="M6" s="12">
        <v>5622.34</v>
      </c>
      <c r="N6" s="12">
        <v>23413.919999999998</v>
      </c>
      <c r="O6" s="12">
        <v>20767.97</v>
      </c>
      <c r="P6" s="12">
        <v>16504.07</v>
      </c>
      <c r="Q6" s="12">
        <v>17869</v>
      </c>
      <c r="R6" s="12">
        <f t="shared" ref="R6:R8" si="0">SUM(F6:Q6)</f>
        <v>171909.83000000002</v>
      </c>
      <c r="S6" s="13"/>
      <c r="T6" s="12"/>
    </row>
    <row r="7" spans="1:20" x14ac:dyDescent="0.3">
      <c r="A7" s="11"/>
      <c r="B7" s="11"/>
      <c r="C7" s="11"/>
      <c r="D7" s="11" t="s">
        <v>98</v>
      </c>
      <c r="E7" s="11"/>
      <c r="F7" s="12">
        <v>430</v>
      </c>
      <c r="G7" s="12">
        <v>750</v>
      </c>
      <c r="H7" s="12">
        <v>350</v>
      </c>
      <c r="I7" s="12">
        <v>1088</v>
      </c>
      <c r="J7" s="12">
        <v>250</v>
      </c>
      <c r="K7" s="12">
        <v>398.74</v>
      </c>
      <c r="L7" s="12">
        <v>1748</v>
      </c>
      <c r="M7" s="12"/>
      <c r="N7" s="12">
        <v>1500</v>
      </c>
      <c r="O7" s="12">
        <v>1000</v>
      </c>
      <c r="P7" s="12"/>
      <c r="Q7" s="12">
        <v>3385</v>
      </c>
      <c r="R7" s="12">
        <f t="shared" si="0"/>
        <v>10899.74</v>
      </c>
      <c r="S7" s="13"/>
      <c r="T7" s="12"/>
    </row>
    <row r="8" spans="1:20" x14ac:dyDescent="0.3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>
        <v>325</v>
      </c>
      <c r="L8" s="12"/>
      <c r="M8" s="12"/>
      <c r="N8" s="12"/>
      <c r="O8" s="12"/>
      <c r="P8" s="12"/>
      <c r="Q8" s="12"/>
      <c r="R8" s="12">
        <f t="shared" si="0"/>
        <v>325</v>
      </c>
      <c r="S8" s="13"/>
      <c r="T8" s="12"/>
    </row>
    <row r="9" spans="1:20" x14ac:dyDescent="0.3">
      <c r="A9" s="11"/>
      <c r="B9" s="11"/>
      <c r="C9" s="11" t="s">
        <v>9</v>
      </c>
      <c r="D9" s="11"/>
      <c r="E9" s="11"/>
      <c r="F9" s="14">
        <f>SUM(F5:F8)</f>
        <v>45432.3</v>
      </c>
      <c r="G9" s="14">
        <f t="shared" ref="G9:Q9" si="1">SUM(G5:G8)</f>
        <v>10421.810000000001</v>
      </c>
      <c r="H9" s="14">
        <f t="shared" si="1"/>
        <v>21094.68</v>
      </c>
      <c r="I9" s="14">
        <f t="shared" si="1"/>
        <v>19851.77</v>
      </c>
      <c r="J9" s="14">
        <f t="shared" si="1"/>
        <v>7036.6399999999994</v>
      </c>
      <c r="K9" s="14">
        <f t="shared" si="1"/>
        <v>13613.9</v>
      </c>
      <c r="L9" s="14">
        <f t="shared" si="1"/>
        <v>7595.58</v>
      </c>
      <c r="M9" s="14">
        <f t="shared" si="1"/>
        <v>7163.9800000000005</v>
      </c>
      <c r="N9" s="14">
        <f t="shared" si="1"/>
        <v>33893.19</v>
      </c>
      <c r="O9" s="14">
        <f t="shared" si="1"/>
        <v>22767.97</v>
      </c>
      <c r="P9" s="14">
        <f t="shared" si="1"/>
        <v>17262.47</v>
      </c>
      <c r="Q9" s="14">
        <f t="shared" si="1"/>
        <v>60003</v>
      </c>
      <c r="R9" s="14">
        <f>SUM(R5:R8)</f>
        <v>266137.29000000004</v>
      </c>
      <c r="S9" s="13">
        <f>SUM(R9/T9)</f>
        <v>1.0645491600000001</v>
      </c>
      <c r="T9" s="12">
        <v>250000</v>
      </c>
    </row>
    <row r="10" spans="1:20" x14ac:dyDescent="0.3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3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3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/>
      <c r="K12" s="12"/>
      <c r="L12" s="12"/>
      <c r="M12" s="12"/>
      <c r="N12" s="12"/>
      <c r="O12" s="12">
        <v>20000</v>
      </c>
      <c r="P12" s="12"/>
      <c r="Q12" s="12"/>
      <c r="R12" s="12">
        <f t="shared" ref="R12:R18" si="2">SUM(F12:Q12)</f>
        <v>20000</v>
      </c>
      <c r="S12" s="13"/>
      <c r="T12" s="12"/>
    </row>
    <row r="13" spans="1:20" x14ac:dyDescent="0.3">
      <c r="A13" s="11"/>
      <c r="B13" s="11"/>
      <c r="C13" s="11"/>
      <c r="D13" s="1"/>
      <c r="E13" s="11" t="s">
        <v>11</v>
      </c>
      <c r="F13" s="12">
        <v>0</v>
      </c>
      <c r="G13" s="12">
        <v>61188.5</v>
      </c>
      <c r="H13" s="12">
        <v>39946</v>
      </c>
      <c r="I13" s="12">
        <v>31846</v>
      </c>
      <c r="J13" s="12">
        <v>0</v>
      </c>
      <c r="K13" s="12">
        <v>55661.08</v>
      </c>
      <c r="L13" s="12"/>
      <c r="M13" s="12">
        <v>31586</v>
      </c>
      <c r="N13" s="12">
        <v>15793</v>
      </c>
      <c r="O13" s="12">
        <v>15793</v>
      </c>
      <c r="P13" s="12">
        <v>15793</v>
      </c>
      <c r="Q13" s="12">
        <v>14517.06</v>
      </c>
      <c r="R13" s="12">
        <f t="shared" si="2"/>
        <v>282123.64</v>
      </c>
      <c r="S13" s="13">
        <f>SUM(R13/T13)</f>
        <v>1.4887791029023747</v>
      </c>
      <c r="T13" s="12">
        <v>189500</v>
      </c>
    </row>
    <row r="14" spans="1:20" x14ac:dyDescent="0.3">
      <c r="A14" s="11"/>
      <c r="B14" s="11"/>
      <c r="C14" s="11"/>
      <c r="D14" s="1"/>
      <c r="E14" s="11" t="s">
        <v>12</v>
      </c>
      <c r="F14" s="12">
        <v>0</v>
      </c>
      <c r="G14" s="12">
        <v>7454</v>
      </c>
      <c r="H14" s="12">
        <v>5233</v>
      </c>
      <c r="I14" s="12">
        <v>3728</v>
      </c>
      <c r="J14" s="12">
        <v>4326.0600000000004</v>
      </c>
      <c r="K14" s="12">
        <v>3543.31</v>
      </c>
      <c r="L14" s="12">
        <v>1689.63</v>
      </c>
      <c r="M14" s="12"/>
      <c r="N14" s="12"/>
      <c r="O14" s="12"/>
      <c r="P14" s="12"/>
      <c r="Q14" s="12"/>
      <c r="R14" s="12">
        <f t="shared" si="2"/>
        <v>25974.000000000004</v>
      </c>
      <c r="S14" s="13">
        <f>SUM(R14/T14)</f>
        <v>0.86580000000000013</v>
      </c>
      <c r="T14" s="12">
        <v>30000</v>
      </c>
    </row>
    <row r="15" spans="1:20" x14ac:dyDescent="0.3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2"/>
        <v>0</v>
      </c>
      <c r="S15" s="13"/>
      <c r="T15" s="12"/>
    </row>
    <row r="16" spans="1:20" x14ac:dyDescent="0.3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2"/>
        <v>0</v>
      </c>
      <c r="S16" s="13"/>
      <c r="T16" s="12"/>
    </row>
    <row r="17" spans="1:20" x14ac:dyDescent="0.3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2"/>
        <v>0</v>
      </c>
      <c r="S17" s="13"/>
      <c r="T17" s="12"/>
    </row>
    <row r="18" spans="1:20" x14ac:dyDescent="0.3">
      <c r="A18" s="11"/>
      <c r="B18" s="11"/>
      <c r="C18" s="11"/>
      <c r="D18" s="11"/>
      <c r="E18" s="11" t="s">
        <v>90</v>
      </c>
      <c r="F18" s="12"/>
      <c r="G18" s="12"/>
      <c r="H18" s="12">
        <v>650</v>
      </c>
      <c r="I18" s="12">
        <v>1500</v>
      </c>
      <c r="J18" s="12"/>
      <c r="K18" s="12"/>
      <c r="L18" s="12"/>
      <c r="M18" s="12"/>
      <c r="N18" s="12"/>
      <c r="O18" s="12"/>
      <c r="P18" s="12"/>
      <c r="Q18" s="12"/>
      <c r="R18" s="12">
        <f t="shared" si="2"/>
        <v>2150</v>
      </c>
      <c r="S18" s="13"/>
      <c r="T18" s="12"/>
    </row>
    <row r="19" spans="1:20" x14ac:dyDescent="0.3">
      <c r="A19" s="11"/>
      <c r="B19" s="11"/>
      <c r="C19" s="11" t="s">
        <v>13</v>
      </c>
      <c r="D19" s="11"/>
      <c r="E19" s="11"/>
      <c r="F19" s="14">
        <f>ROUND(SUM(F13:F18),5)</f>
        <v>0</v>
      </c>
      <c r="G19" s="14">
        <f t="shared" ref="G19:N19" si="3">ROUND(SUM(G13:G18),5)</f>
        <v>68642.5</v>
      </c>
      <c r="H19" s="14">
        <f t="shared" si="3"/>
        <v>45829</v>
      </c>
      <c r="I19" s="14">
        <f t="shared" si="3"/>
        <v>37074</v>
      </c>
      <c r="J19" s="14">
        <f t="shared" si="3"/>
        <v>4326.0600000000004</v>
      </c>
      <c r="K19" s="14">
        <f t="shared" si="3"/>
        <v>59204.39</v>
      </c>
      <c r="L19" s="14">
        <f t="shared" si="3"/>
        <v>1689.63</v>
      </c>
      <c r="M19" s="14">
        <f t="shared" si="3"/>
        <v>31586</v>
      </c>
      <c r="N19" s="14">
        <f t="shared" si="3"/>
        <v>15793</v>
      </c>
      <c r="O19" s="14">
        <f>ROUND(SUM(O11:O18),5)</f>
        <v>35793</v>
      </c>
      <c r="P19" s="14">
        <f>ROUND(SUM(P11:P18),5)</f>
        <v>15793</v>
      </c>
      <c r="Q19" s="14">
        <f>ROUND(SUM(Q11:Q18),5)</f>
        <v>14517.06</v>
      </c>
      <c r="R19" s="14">
        <f>SUM(R10:R18)</f>
        <v>330247.64</v>
      </c>
      <c r="S19" s="13">
        <f>SUM(R19/T19)</f>
        <v>1.5045450569476082</v>
      </c>
      <c r="T19" s="14">
        <f>ROUND(SUM(T10:T14),5)</f>
        <v>219500</v>
      </c>
    </row>
    <row r="20" spans="1:20" x14ac:dyDescent="0.3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3">
      <c r="A21" s="11"/>
      <c r="B21" s="11"/>
      <c r="C21" s="11"/>
      <c r="D21" s="11" t="s">
        <v>15</v>
      </c>
      <c r="E21" s="11"/>
      <c r="F21" s="12">
        <v>93</v>
      </c>
      <c r="G21" s="12">
        <v>0</v>
      </c>
      <c r="H21" s="12">
        <v>0</v>
      </c>
      <c r="I21" s="12">
        <v>0</v>
      </c>
      <c r="J21" s="12">
        <v>0</v>
      </c>
      <c r="K21" s="12"/>
      <c r="L21" s="12"/>
      <c r="M21" s="12"/>
      <c r="N21" s="12"/>
      <c r="O21" s="12"/>
      <c r="P21" s="12"/>
      <c r="Q21" s="12"/>
      <c r="R21" s="12">
        <f>SUM(F21:Q21)</f>
        <v>93</v>
      </c>
      <c r="S21" s="13"/>
      <c r="T21" s="12"/>
    </row>
    <row r="22" spans="1:20" x14ac:dyDescent="0.3">
      <c r="A22" s="11"/>
      <c r="B22" s="11"/>
      <c r="C22" s="11" t="s">
        <v>16</v>
      </c>
      <c r="D22" s="11"/>
      <c r="E22" s="11"/>
      <c r="F22" s="14">
        <f>ROUND(SUM(F21:F21),5)</f>
        <v>93</v>
      </c>
      <c r="G22" s="14">
        <f t="shared" ref="G22:Q22" si="4">ROUND(SUM(G21:G21),5)</f>
        <v>0</v>
      </c>
      <c r="H22" s="14">
        <f t="shared" si="4"/>
        <v>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>SUM(R20:R21)</f>
        <v>93</v>
      </c>
      <c r="S22" s="13"/>
      <c r="T22" s="14">
        <f>ROUND(SUM(T20:T21),5)</f>
        <v>0</v>
      </c>
    </row>
    <row r="23" spans="1:20" x14ac:dyDescent="0.3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3">
      <c r="A24" s="11"/>
      <c r="B24" s="11"/>
      <c r="C24" s="11"/>
      <c r="D24" s="11" t="s">
        <v>18</v>
      </c>
      <c r="E24" s="11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/>
      <c r="L24" s="12"/>
      <c r="M24" s="12"/>
      <c r="N24" s="12"/>
      <c r="O24" s="12"/>
      <c r="P24" s="12"/>
      <c r="Q24" s="12"/>
      <c r="R24" s="12">
        <f t="shared" ref="R24:R25" si="5">SUM(F24:Q24)</f>
        <v>0</v>
      </c>
      <c r="S24" s="13"/>
      <c r="T24" s="12"/>
    </row>
    <row r="25" spans="1:20" x14ac:dyDescent="0.3">
      <c r="A25" s="11"/>
      <c r="B25" s="11"/>
      <c r="C25" s="11"/>
      <c r="D25" s="11" t="s">
        <v>19</v>
      </c>
      <c r="E25" s="11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/>
      <c r="L25" s="12"/>
      <c r="M25" s="12"/>
      <c r="N25" s="12"/>
      <c r="O25" s="12"/>
      <c r="P25" s="12"/>
      <c r="Q25" s="12"/>
      <c r="R25" s="12">
        <f t="shared" si="5"/>
        <v>0</v>
      </c>
      <c r="S25" s="13"/>
      <c r="T25" s="12">
        <v>5000.04</v>
      </c>
    </row>
    <row r="26" spans="1:20" x14ac:dyDescent="0.3">
      <c r="A26" s="11"/>
      <c r="B26" s="11"/>
      <c r="C26" s="11" t="s">
        <v>20</v>
      </c>
      <c r="D26" s="11"/>
      <c r="E26" s="11"/>
      <c r="F26" s="14">
        <f>ROUND(SUM(F24:F25),5)</f>
        <v>0</v>
      </c>
      <c r="G26" s="14">
        <f t="shared" ref="G26:Q26" si="6">ROUND(SUM(G24:G25),5)</f>
        <v>0</v>
      </c>
      <c r="H26" s="14">
        <f t="shared" si="6"/>
        <v>0</v>
      </c>
      <c r="I26" s="14">
        <f t="shared" si="6"/>
        <v>0</v>
      </c>
      <c r="J26" s="14">
        <f t="shared" si="6"/>
        <v>0</v>
      </c>
      <c r="K26" s="14">
        <f t="shared" si="6"/>
        <v>0</v>
      </c>
      <c r="L26" s="14">
        <f t="shared" si="6"/>
        <v>0</v>
      </c>
      <c r="M26" s="14">
        <f t="shared" si="6"/>
        <v>0</v>
      </c>
      <c r="N26" s="14">
        <f t="shared" si="6"/>
        <v>0</v>
      </c>
      <c r="O26" s="14">
        <f t="shared" si="6"/>
        <v>0</v>
      </c>
      <c r="P26" s="14">
        <f t="shared" si="6"/>
        <v>0</v>
      </c>
      <c r="Q26" s="14">
        <f t="shared" si="6"/>
        <v>0</v>
      </c>
      <c r="R26" s="14">
        <f>SUM(R23:R25)</f>
        <v>0</v>
      </c>
      <c r="S26" s="13">
        <f>SUM(R26/T26)</f>
        <v>0</v>
      </c>
      <c r="T26" s="14">
        <f>ROUND(SUM(T23:T25),5)</f>
        <v>5000.04</v>
      </c>
    </row>
    <row r="27" spans="1:20" x14ac:dyDescent="0.3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3">
      <c r="A28" s="11"/>
      <c r="B28" s="11"/>
      <c r="C28" s="11"/>
      <c r="D28" s="11" t="s">
        <v>95</v>
      </c>
      <c r="E28" s="11"/>
      <c r="F28" s="12"/>
      <c r="G28" s="12"/>
      <c r="H28" s="12"/>
      <c r="I28" s="12">
        <v>578</v>
      </c>
      <c r="J28" s="12">
        <v>125</v>
      </c>
      <c r="K28" s="12"/>
      <c r="L28" s="12">
        <v>344</v>
      </c>
      <c r="M28" s="12"/>
      <c r="N28" s="12">
        <v>231</v>
      </c>
      <c r="O28" s="12"/>
      <c r="P28" s="12"/>
      <c r="Q28" s="12"/>
      <c r="R28" s="12">
        <f t="shared" ref="R28:R35" si="7">SUM(F28:Q28)</f>
        <v>1278</v>
      </c>
      <c r="S28" s="13"/>
      <c r="T28" s="12"/>
    </row>
    <row r="29" spans="1:20" x14ac:dyDescent="0.3">
      <c r="A29" s="11"/>
      <c r="B29" s="11"/>
      <c r="C29" s="11"/>
      <c r="D29" s="11" t="s">
        <v>22</v>
      </c>
      <c r="E29" s="11"/>
      <c r="F29" s="12">
        <v>2.34</v>
      </c>
      <c r="G29" s="12">
        <v>2.5</v>
      </c>
      <c r="H29" s="12">
        <v>23.72</v>
      </c>
      <c r="I29" s="12">
        <v>3.25</v>
      </c>
      <c r="J29" s="12">
        <v>6.78</v>
      </c>
      <c r="K29" s="12">
        <v>34.200000000000003</v>
      </c>
      <c r="L29" s="12">
        <v>2.99</v>
      </c>
      <c r="M29" s="12">
        <v>1.67</v>
      </c>
      <c r="N29" s="12">
        <v>1573.34</v>
      </c>
      <c r="O29" s="12">
        <v>3.03</v>
      </c>
      <c r="P29" s="12">
        <v>2.65</v>
      </c>
      <c r="Q29" s="12">
        <v>74.92</v>
      </c>
      <c r="R29" s="12">
        <f t="shared" si="7"/>
        <v>1731.39</v>
      </c>
      <c r="S29" s="13"/>
      <c r="T29" s="12"/>
    </row>
    <row r="30" spans="1:20" x14ac:dyDescent="0.3">
      <c r="A30" s="11"/>
      <c r="B30" s="11"/>
      <c r="C30" s="11"/>
      <c r="D30" s="11" t="s">
        <v>124</v>
      </c>
      <c r="E30" s="11"/>
      <c r="F30" s="12"/>
      <c r="G30" s="12"/>
      <c r="H30" s="12"/>
      <c r="I30" s="12"/>
      <c r="J30" s="12"/>
      <c r="K30" s="12"/>
      <c r="L30" s="12"/>
      <c r="M30" s="12"/>
      <c r="N30" s="12">
        <v>-78.069999999999993</v>
      </c>
      <c r="O30" s="12"/>
      <c r="P30" s="12">
        <v>7129.85</v>
      </c>
      <c r="Q30" s="12"/>
      <c r="R30" s="12">
        <f t="shared" si="7"/>
        <v>7051.7800000000007</v>
      </c>
      <c r="S30" s="13"/>
      <c r="T30" s="12"/>
    </row>
    <row r="31" spans="1:20" x14ac:dyDescent="0.3">
      <c r="A31" s="11"/>
      <c r="B31" s="11"/>
      <c r="C31" s="11"/>
      <c r="D31" s="11" t="s">
        <v>85</v>
      </c>
      <c r="E31" s="11"/>
      <c r="F31" s="12">
        <v>0</v>
      </c>
      <c r="G31" s="12">
        <v>0</v>
      </c>
      <c r="H31" s="12">
        <v>526.76</v>
      </c>
      <c r="I31" s="12">
        <v>8.3000000000000007</v>
      </c>
      <c r="J31" s="12">
        <v>160.4</v>
      </c>
      <c r="K31" s="12">
        <v>31.34</v>
      </c>
      <c r="L31" s="12">
        <v>21.18</v>
      </c>
      <c r="M31" s="12"/>
      <c r="N31" s="12"/>
      <c r="O31" s="12"/>
      <c r="P31" s="12"/>
      <c r="Q31" s="12">
        <v>2120.16</v>
      </c>
      <c r="R31" s="12">
        <f t="shared" si="7"/>
        <v>2868.14</v>
      </c>
      <c r="S31" s="13"/>
      <c r="T31" s="12"/>
    </row>
    <row r="32" spans="1:20" x14ac:dyDescent="0.3">
      <c r="A32" s="11"/>
      <c r="B32" s="11"/>
      <c r="C32" s="11"/>
      <c r="D32" s="11" t="s">
        <v>23</v>
      </c>
      <c r="E32" s="11"/>
      <c r="F32" s="12">
        <v>2430</v>
      </c>
      <c r="G32" s="12">
        <v>0</v>
      </c>
      <c r="H32" s="12">
        <v>972</v>
      </c>
      <c r="I32" s="12">
        <v>1458</v>
      </c>
      <c r="J32" s="12">
        <v>1587.6</v>
      </c>
      <c r="K32" s="12">
        <v>1458</v>
      </c>
      <c r="L32" s="12">
        <v>1360.8</v>
      </c>
      <c r="M32" s="12">
        <v>1620</v>
      </c>
      <c r="N32" s="12"/>
      <c r="O32" s="12"/>
      <c r="P32" s="12"/>
      <c r="Q32" s="12"/>
      <c r="R32" s="12">
        <f t="shared" si="7"/>
        <v>10886.4</v>
      </c>
      <c r="S32" s="13"/>
      <c r="T32" s="12"/>
    </row>
    <row r="33" spans="1:20" x14ac:dyDescent="0.3">
      <c r="A33" s="11"/>
      <c r="B33" s="11"/>
      <c r="C33" s="11"/>
      <c r="D33" s="11" t="s">
        <v>93</v>
      </c>
      <c r="E33" s="11"/>
      <c r="F33" s="12"/>
      <c r="G33" s="12"/>
      <c r="H33" s="12"/>
      <c r="I33" s="12">
        <v>221726.4</v>
      </c>
      <c r="J33" s="12"/>
      <c r="K33" s="12"/>
      <c r="L33" s="12"/>
      <c r="M33" s="12"/>
      <c r="N33" s="12"/>
      <c r="O33" s="12"/>
      <c r="P33" s="12"/>
      <c r="Q33" s="12"/>
      <c r="R33" s="12">
        <f t="shared" si="7"/>
        <v>221726.4</v>
      </c>
      <c r="S33" s="13"/>
      <c r="T33" s="12"/>
    </row>
    <row r="34" spans="1:20" x14ac:dyDescent="0.3">
      <c r="A34" s="11"/>
      <c r="B34" s="11"/>
      <c r="C34" s="11"/>
      <c r="D34" s="11" t="s">
        <v>125</v>
      </c>
      <c r="E34" s="11"/>
      <c r="F34" s="12"/>
      <c r="G34" s="12"/>
      <c r="H34" s="12"/>
      <c r="I34" s="12"/>
      <c r="J34" s="12"/>
      <c r="K34" s="12"/>
      <c r="L34" s="12"/>
      <c r="M34" s="12"/>
      <c r="N34" s="12">
        <v>-10029.69</v>
      </c>
      <c r="O34" s="12"/>
      <c r="P34" s="12"/>
      <c r="Q34" s="12"/>
      <c r="R34" s="12">
        <f t="shared" si="7"/>
        <v>-10029.69</v>
      </c>
      <c r="S34" s="13"/>
      <c r="T34" s="12"/>
    </row>
    <row r="35" spans="1:20" x14ac:dyDescent="0.3">
      <c r="A35" s="11"/>
      <c r="B35" s="11"/>
      <c r="C35" s="11"/>
      <c r="D35" s="11" t="s">
        <v>24</v>
      </c>
      <c r="E35" s="11"/>
      <c r="F35" s="12">
        <v>0</v>
      </c>
      <c r="G35" s="12">
        <v>398.27</v>
      </c>
      <c r="H35" s="12">
        <v>0</v>
      </c>
      <c r="I35" s="12">
        <v>0</v>
      </c>
      <c r="J35" s="12"/>
      <c r="K35" s="12"/>
      <c r="L35" s="12"/>
      <c r="M35" s="12"/>
      <c r="N35" s="12"/>
      <c r="O35" s="12"/>
      <c r="P35" s="12"/>
      <c r="Q35" s="12"/>
      <c r="R35" s="12">
        <f t="shared" si="7"/>
        <v>398.27</v>
      </c>
      <c r="S35" s="13"/>
      <c r="T35" s="12"/>
    </row>
    <row r="36" spans="1:20" x14ac:dyDescent="0.3">
      <c r="A36" s="11"/>
      <c r="B36" s="11"/>
      <c r="C36" s="11" t="s">
        <v>25</v>
      </c>
      <c r="D36" s="11"/>
      <c r="E36" s="11"/>
      <c r="F36" s="14">
        <f>ROUND(SUM(F28:F35),5)</f>
        <v>2432.34</v>
      </c>
      <c r="G36" s="14">
        <f t="shared" ref="G36:Q36" si="8">ROUND(SUM(G28:G35),5)</f>
        <v>400.77</v>
      </c>
      <c r="H36" s="14">
        <f t="shared" si="8"/>
        <v>1522.48</v>
      </c>
      <c r="I36" s="14">
        <f t="shared" si="8"/>
        <v>223773.95</v>
      </c>
      <c r="J36" s="14">
        <f t="shared" si="8"/>
        <v>1879.78</v>
      </c>
      <c r="K36" s="14">
        <f t="shared" si="8"/>
        <v>1523.54</v>
      </c>
      <c r="L36" s="14">
        <f t="shared" si="8"/>
        <v>1728.97</v>
      </c>
      <c r="M36" s="14">
        <f t="shared" si="8"/>
        <v>1621.67</v>
      </c>
      <c r="N36" s="14">
        <f t="shared" si="8"/>
        <v>-8303.42</v>
      </c>
      <c r="O36" s="14">
        <f t="shared" si="8"/>
        <v>3.03</v>
      </c>
      <c r="P36" s="14">
        <f t="shared" si="8"/>
        <v>7132.5</v>
      </c>
      <c r="Q36" s="14">
        <f t="shared" si="8"/>
        <v>2195.08</v>
      </c>
      <c r="R36" s="14">
        <f>SUM(R27:R35)</f>
        <v>235910.68999999997</v>
      </c>
      <c r="S36" s="13"/>
      <c r="T36" s="12"/>
    </row>
    <row r="37" spans="1:20" x14ac:dyDescent="0.3">
      <c r="A37" s="11"/>
      <c r="B37" s="11"/>
      <c r="C37" s="11" t="s">
        <v>26</v>
      </c>
      <c r="D37" s="11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  <c r="T37" s="12"/>
    </row>
    <row r="38" spans="1:20" x14ac:dyDescent="0.3">
      <c r="A38" s="11"/>
      <c r="B38" s="11"/>
      <c r="C38" s="11"/>
      <c r="D38" s="11" t="s">
        <v>27</v>
      </c>
      <c r="E38" s="11"/>
      <c r="F38" s="12">
        <v>3353.5</v>
      </c>
      <c r="G38" s="12">
        <v>1448.22</v>
      </c>
      <c r="H38" s="12">
        <v>4041.88</v>
      </c>
      <c r="I38" s="12">
        <v>2255.46</v>
      </c>
      <c r="J38" s="12">
        <v>1482.38</v>
      </c>
      <c r="K38" s="12">
        <v>1497.55</v>
      </c>
      <c r="L38" s="12">
        <v>959</v>
      </c>
      <c r="M38" s="12">
        <v>316.35000000000002</v>
      </c>
      <c r="N38" s="12">
        <v>611.35</v>
      </c>
      <c r="O38" s="12">
        <v>770.51</v>
      </c>
      <c r="P38" s="12">
        <v>63</v>
      </c>
      <c r="Q38" s="12">
        <v>2025.36</v>
      </c>
      <c r="R38" s="12">
        <f t="shared" ref="R38:R40" si="9">SUM(F38:Q38)</f>
        <v>18824.560000000001</v>
      </c>
      <c r="S38" s="13"/>
      <c r="T38" s="12"/>
    </row>
    <row r="39" spans="1:20" x14ac:dyDescent="0.3">
      <c r="A39" s="11"/>
      <c r="B39" s="11"/>
      <c r="C39" s="11"/>
      <c r="D39" s="11" t="s">
        <v>28</v>
      </c>
      <c r="E39" s="11"/>
      <c r="F39" s="12">
        <v>11801.57</v>
      </c>
      <c r="G39" s="12">
        <v>21122.6</v>
      </c>
      <c r="H39" s="12">
        <v>9774.75</v>
      </c>
      <c r="I39" s="12">
        <v>6384.48</v>
      </c>
      <c r="J39" s="12">
        <v>4245.96</v>
      </c>
      <c r="K39" s="12">
        <v>13897.01</v>
      </c>
      <c r="L39" s="12">
        <v>2089.39</v>
      </c>
      <c r="M39" s="12">
        <v>851.34</v>
      </c>
      <c r="N39" s="12">
        <v>686.25</v>
      </c>
      <c r="O39" s="12">
        <v>3033.14</v>
      </c>
      <c r="P39" s="12">
        <v>3850.2</v>
      </c>
      <c r="Q39" s="12">
        <v>6179.83</v>
      </c>
      <c r="R39" s="12">
        <f t="shared" si="9"/>
        <v>83916.51999999999</v>
      </c>
      <c r="S39" s="13"/>
      <c r="T39" s="12"/>
    </row>
    <row r="40" spans="1:20" x14ac:dyDescent="0.3">
      <c r="A40" s="11"/>
      <c r="B40" s="11"/>
      <c r="C40" s="11"/>
      <c r="D40" s="11" t="s">
        <v>29</v>
      </c>
      <c r="E40" s="11"/>
      <c r="F40" s="12">
        <v>0</v>
      </c>
      <c r="G40" s="12">
        <v>0</v>
      </c>
      <c r="H40" s="12">
        <v>0</v>
      </c>
      <c r="I40" s="12">
        <v>0</v>
      </c>
      <c r="J40" s="12"/>
      <c r="K40" s="12"/>
      <c r="L40" s="12"/>
      <c r="M40" s="12"/>
      <c r="N40" s="12"/>
      <c r="O40" s="12"/>
      <c r="P40" s="12"/>
      <c r="Q40" s="12"/>
      <c r="R40" s="12">
        <f t="shared" si="9"/>
        <v>0</v>
      </c>
      <c r="S40" s="13"/>
      <c r="T40" s="12">
        <v>192000</v>
      </c>
    </row>
    <row r="41" spans="1:20" x14ac:dyDescent="0.3">
      <c r="A41" s="11"/>
      <c r="B41" s="11"/>
      <c r="C41" s="11" t="s">
        <v>30</v>
      </c>
      <c r="D41" s="11"/>
      <c r="E41" s="11"/>
      <c r="F41" s="15">
        <f>ROUND(SUM(F38:F40),5)</f>
        <v>15155.07</v>
      </c>
      <c r="G41" s="15">
        <f t="shared" ref="G41:P41" si="10">ROUND(SUM(G38:G40),5)</f>
        <v>22570.82</v>
      </c>
      <c r="H41" s="15">
        <f t="shared" si="10"/>
        <v>13816.63</v>
      </c>
      <c r="I41" s="15">
        <f t="shared" si="10"/>
        <v>8639.94</v>
      </c>
      <c r="J41" s="15">
        <f t="shared" si="10"/>
        <v>5728.34</v>
      </c>
      <c r="K41" s="15">
        <f t="shared" si="10"/>
        <v>15394.56</v>
      </c>
      <c r="L41" s="15">
        <f t="shared" si="10"/>
        <v>3048.39</v>
      </c>
      <c r="M41" s="15">
        <f t="shared" si="10"/>
        <v>1167.69</v>
      </c>
      <c r="N41" s="15">
        <f t="shared" si="10"/>
        <v>1297.5999999999999</v>
      </c>
      <c r="O41" s="15">
        <f t="shared" si="10"/>
        <v>3803.65</v>
      </c>
      <c r="P41" s="15">
        <f t="shared" si="10"/>
        <v>3913.2</v>
      </c>
      <c r="Q41" s="15">
        <f t="shared" ref="Q41" si="11">ROUND(SUM(Q38:Q40),5)</f>
        <v>8205.19</v>
      </c>
      <c r="R41" s="14">
        <f>SUM(R37:R40)</f>
        <v>102741.07999999999</v>
      </c>
      <c r="S41" s="13">
        <f>SUM(R41/T41)</f>
        <v>0.53510979166666661</v>
      </c>
      <c r="T41" s="14">
        <f>ROUND(SUM(T37:T40),5)</f>
        <v>192000</v>
      </c>
    </row>
    <row r="42" spans="1:20" x14ac:dyDescent="0.3">
      <c r="A42" s="11"/>
      <c r="B42" s="11" t="s">
        <v>31</v>
      </c>
      <c r="C42" s="11"/>
      <c r="D42" s="11"/>
      <c r="E42" s="11"/>
      <c r="F42" s="14">
        <f>ROUND(F9+F19+F22+F26+F36+F41,5)</f>
        <v>63112.71</v>
      </c>
      <c r="G42" s="14">
        <f t="shared" ref="G42:R42" si="12">ROUND(G9+G19+G22+G26+G36+G41,5)</f>
        <v>102035.9</v>
      </c>
      <c r="H42" s="14">
        <f t="shared" si="12"/>
        <v>82262.789999999994</v>
      </c>
      <c r="I42" s="14">
        <f t="shared" si="12"/>
        <v>289339.65999999997</v>
      </c>
      <c r="J42" s="14">
        <f t="shared" si="12"/>
        <v>18970.82</v>
      </c>
      <c r="K42" s="14">
        <f t="shared" si="12"/>
        <v>89736.39</v>
      </c>
      <c r="L42" s="14">
        <f t="shared" si="12"/>
        <v>14062.57</v>
      </c>
      <c r="M42" s="14">
        <f t="shared" si="12"/>
        <v>41539.339999999997</v>
      </c>
      <c r="N42" s="14">
        <f t="shared" si="12"/>
        <v>42680.37</v>
      </c>
      <c r="O42" s="14">
        <f t="shared" si="12"/>
        <v>62367.65</v>
      </c>
      <c r="P42" s="14">
        <f t="shared" si="12"/>
        <v>44101.17</v>
      </c>
      <c r="Q42" s="14">
        <f t="shared" ref="Q42" si="13">ROUND(Q9+Q19+Q22+Q26+Q36+Q41,5)</f>
        <v>84920.33</v>
      </c>
      <c r="R42" s="14">
        <f t="shared" si="12"/>
        <v>935129.7</v>
      </c>
      <c r="S42" s="13">
        <f>SUM(R42/T42)</f>
        <v>1.4030452271240672</v>
      </c>
      <c r="T42" s="14">
        <f>ROUND(T3+T9+T19+T22+T26+T36+T41,5)</f>
        <v>666500.04</v>
      </c>
    </row>
    <row r="43" spans="1:20" x14ac:dyDescent="0.3">
      <c r="A43" s="11"/>
      <c r="B43" s="11" t="s">
        <v>32</v>
      </c>
      <c r="C43" s="11"/>
      <c r="D43" s="11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T43" s="12"/>
    </row>
    <row r="44" spans="1:20" x14ac:dyDescent="0.3">
      <c r="A44" s="11"/>
      <c r="B44" s="11"/>
      <c r="C44" s="11" t="s">
        <v>33</v>
      </c>
      <c r="D44" s="11"/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3"/>
      <c r="T44" s="12"/>
    </row>
    <row r="45" spans="1:20" x14ac:dyDescent="0.3">
      <c r="A45" s="11"/>
      <c r="B45" s="11"/>
      <c r="C45" s="11"/>
      <c r="D45" s="11" t="s">
        <v>34</v>
      </c>
      <c r="E45" s="11"/>
      <c r="F45" s="12">
        <v>9291.36</v>
      </c>
      <c r="G45" s="12"/>
      <c r="H45" s="12">
        <v>17927.3</v>
      </c>
      <c r="I45" s="12">
        <v>2006.5</v>
      </c>
      <c r="J45" s="12">
        <v>7832</v>
      </c>
      <c r="K45" s="12">
        <v>2618</v>
      </c>
      <c r="L45" s="12"/>
      <c r="M45" s="12"/>
      <c r="N45" s="12"/>
      <c r="O45" s="12">
        <v>171</v>
      </c>
      <c r="P45" s="12">
        <v>5341.5</v>
      </c>
      <c r="Q45" s="12"/>
      <c r="R45" s="12">
        <f t="shared" ref="R45:R52" si="14">SUM(F45:Q45)</f>
        <v>45187.66</v>
      </c>
      <c r="S45" s="13"/>
      <c r="T45" s="12"/>
    </row>
    <row r="46" spans="1:20" x14ac:dyDescent="0.3">
      <c r="A46" s="11"/>
      <c r="B46" s="11"/>
      <c r="C46" s="11"/>
      <c r="D46" s="11" t="s">
        <v>132</v>
      </c>
      <c r="E46" s="11"/>
      <c r="F46" s="12">
        <v>0</v>
      </c>
      <c r="G46" s="12">
        <v>0</v>
      </c>
      <c r="H46" s="12">
        <v>2000</v>
      </c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si="14"/>
        <v>2000</v>
      </c>
      <c r="S46" s="13"/>
      <c r="T46" s="12"/>
    </row>
    <row r="47" spans="1:20" x14ac:dyDescent="0.3">
      <c r="A47" s="11"/>
      <c r="B47" s="11"/>
      <c r="C47" s="11"/>
      <c r="D47" s="11" t="s">
        <v>133</v>
      </c>
      <c r="E47" s="11"/>
      <c r="F47" s="12"/>
      <c r="G47" s="12"/>
      <c r="H47" s="12"/>
      <c r="I47" s="12"/>
      <c r="J47" s="12"/>
      <c r="K47" s="12">
        <v>475</v>
      </c>
      <c r="L47" s="12">
        <v>114</v>
      </c>
      <c r="M47" s="12"/>
      <c r="N47" s="12"/>
      <c r="O47" s="12"/>
      <c r="P47" s="12"/>
      <c r="Q47" s="12"/>
      <c r="R47" s="12">
        <f t="shared" si="14"/>
        <v>589</v>
      </c>
      <c r="S47" s="13"/>
      <c r="T47" s="12"/>
    </row>
    <row r="48" spans="1:20" x14ac:dyDescent="0.3">
      <c r="A48" s="11"/>
      <c r="B48" s="11"/>
      <c r="C48" s="11"/>
      <c r="D48" s="11" t="s">
        <v>134</v>
      </c>
      <c r="E48" s="11"/>
      <c r="F48" s="12"/>
      <c r="G48" s="12"/>
      <c r="H48" s="12"/>
      <c r="I48" s="12"/>
      <c r="J48" s="12"/>
      <c r="K48" s="12">
        <v>62.25</v>
      </c>
      <c r="L48" s="12">
        <v>17.34</v>
      </c>
      <c r="M48" s="12">
        <v>131.55000000000001</v>
      </c>
      <c r="N48" s="12">
        <v>93.48</v>
      </c>
      <c r="O48" s="12">
        <v>93.48</v>
      </c>
      <c r="P48" s="12">
        <v>55.41</v>
      </c>
      <c r="Q48" s="12">
        <v>131.55000000000001</v>
      </c>
      <c r="R48" s="12">
        <f t="shared" si="14"/>
        <v>585.05999999999995</v>
      </c>
      <c r="S48" s="13"/>
      <c r="T48" s="12"/>
    </row>
    <row r="49" spans="1:20" x14ac:dyDescent="0.3">
      <c r="A49" s="11"/>
      <c r="B49" s="11"/>
      <c r="C49" s="11"/>
      <c r="D49" s="11" t="s">
        <v>135</v>
      </c>
      <c r="E49" s="11"/>
      <c r="F49" s="12">
        <v>0</v>
      </c>
      <c r="G49" s="12">
        <v>0</v>
      </c>
      <c r="H49" s="12">
        <v>7519</v>
      </c>
      <c r="I49" s="12"/>
      <c r="J49" s="12">
        <v>756</v>
      </c>
      <c r="K49" s="12">
        <v>252</v>
      </c>
      <c r="L49" s="12">
        <v>252</v>
      </c>
      <c r="M49" s="12"/>
      <c r="N49" s="12"/>
      <c r="O49" s="12"/>
      <c r="P49" s="12"/>
      <c r="Q49" s="12">
        <v>504</v>
      </c>
      <c r="R49" s="12">
        <f t="shared" si="14"/>
        <v>9283</v>
      </c>
      <c r="S49" s="13"/>
      <c r="T49" s="12"/>
    </row>
    <row r="50" spans="1:20" x14ac:dyDescent="0.3">
      <c r="A50" s="11"/>
      <c r="B50" s="11"/>
      <c r="C50" s="11"/>
      <c r="D50" s="11" t="s">
        <v>136</v>
      </c>
      <c r="E50" s="11"/>
      <c r="F50" s="12">
        <v>0</v>
      </c>
      <c r="G50" s="12">
        <v>985.91</v>
      </c>
      <c r="H50" s="12">
        <v>2840.3</v>
      </c>
      <c r="I50" s="12">
        <v>1136.24</v>
      </c>
      <c r="J50" s="12">
        <v>930.94</v>
      </c>
      <c r="K50" s="12">
        <v>1046.53</v>
      </c>
      <c r="L50" s="12">
        <v>1398.47</v>
      </c>
      <c r="M50" s="12">
        <v>179.93</v>
      </c>
      <c r="N50" s="12">
        <v>218.33</v>
      </c>
      <c r="O50" s="12">
        <v>203.93</v>
      </c>
      <c r="P50" s="12">
        <v>440.28</v>
      </c>
      <c r="Q50" s="12">
        <v>564.21</v>
      </c>
      <c r="R50" s="12">
        <f t="shared" si="14"/>
        <v>9945.07</v>
      </c>
      <c r="S50" s="13">
        <f>SUM(R50/T50)</f>
        <v>0.5755248842592593</v>
      </c>
      <c r="T50" s="12">
        <v>17280</v>
      </c>
    </row>
    <row r="51" spans="1:20" x14ac:dyDescent="0.3">
      <c r="A51" s="11"/>
      <c r="B51" s="11"/>
      <c r="C51" s="11"/>
      <c r="D51" s="11" t="s">
        <v>137</v>
      </c>
      <c r="E51" s="11"/>
      <c r="F51" s="12"/>
      <c r="G51" s="12"/>
      <c r="H51" s="12"/>
      <c r="I51" s="12"/>
      <c r="J51" s="12">
        <v>349</v>
      </c>
      <c r="K51" s="12"/>
      <c r="L51" s="12"/>
      <c r="M51" s="12"/>
      <c r="N51" s="12"/>
      <c r="O51" s="12"/>
      <c r="P51" s="12"/>
      <c r="Q51" s="12"/>
      <c r="R51" s="12">
        <f t="shared" si="14"/>
        <v>349</v>
      </c>
      <c r="S51" s="13"/>
      <c r="T51" s="12"/>
    </row>
    <row r="52" spans="1:20" x14ac:dyDescent="0.3">
      <c r="A52" s="11"/>
      <c r="B52" s="11"/>
      <c r="C52" s="11"/>
      <c r="D52" s="11" t="s">
        <v>35</v>
      </c>
      <c r="E52" s="11"/>
      <c r="F52" s="12">
        <v>0</v>
      </c>
      <c r="G52" s="12">
        <v>0</v>
      </c>
      <c r="H52" s="12">
        <v>139</v>
      </c>
      <c r="I52" s="12"/>
      <c r="J52" s="12"/>
      <c r="K52" s="12"/>
      <c r="L52" s="12"/>
      <c r="M52" s="12"/>
      <c r="N52" s="12"/>
      <c r="O52" s="12"/>
      <c r="P52" s="12"/>
      <c r="Q52" s="12"/>
      <c r="R52" s="12">
        <f t="shared" si="14"/>
        <v>139</v>
      </c>
      <c r="S52" s="13"/>
      <c r="T52" s="12">
        <v>10000.08</v>
      </c>
    </row>
    <row r="53" spans="1:20" x14ac:dyDescent="0.3">
      <c r="A53" s="11"/>
      <c r="B53" s="11"/>
      <c r="C53" s="11" t="s">
        <v>36</v>
      </c>
      <c r="D53" s="11"/>
      <c r="E53" s="11"/>
      <c r="F53" s="14">
        <f>ROUND(SUM(F45:F52),5)</f>
        <v>9291.36</v>
      </c>
      <c r="G53" s="14">
        <f t="shared" ref="G53:Q53" si="15">ROUND(SUM(G45:G52),5)</f>
        <v>985.91</v>
      </c>
      <c r="H53" s="14">
        <f t="shared" si="15"/>
        <v>30425.599999999999</v>
      </c>
      <c r="I53" s="14">
        <f t="shared" si="15"/>
        <v>3142.74</v>
      </c>
      <c r="J53" s="14">
        <f t="shared" si="15"/>
        <v>9867.94</v>
      </c>
      <c r="K53" s="14">
        <f t="shared" si="15"/>
        <v>4453.78</v>
      </c>
      <c r="L53" s="14">
        <f t="shared" si="15"/>
        <v>1781.81</v>
      </c>
      <c r="M53" s="14">
        <f t="shared" si="15"/>
        <v>311.48</v>
      </c>
      <c r="N53" s="14">
        <f t="shared" si="15"/>
        <v>311.81</v>
      </c>
      <c r="O53" s="14">
        <f t="shared" si="15"/>
        <v>468.41</v>
      </c>
      <c r="P53" s="14">
        <f t="shared" si="15"/>
        <v>5837.19</v>
      </c>
      <c r="Q53" s="14">
        <f t="shared" si="15"/>
        <v>1199.76</v>
      </c>
      <c r="R53" s="14">
        <f>ROUND(SUM(R45:R52),5)</f>
        <v>68077.789999999994</v>
      </c>
      <c r="S53" s="13">
        <f>SUM(R53/T53)</f>
        <v>2.4955128430708409</v>
      </c>
      <c r="T53" s="14">
        <f>ROUND(T44+SUM(T46:T52),5)</f>
        <v>27280.080000000002</v>
      </c>
    </row>
    <row r="54" spans="1:20" x14ac:dyDescent="0.3">
      <c r="A54" s="11"/>
      <c r="B54" s="11"/>
      <c r="C54" s="11" t="s">
        <v>105</v>
      </c>
      <c r="D54" s="11"/>
      <c r="E54" s="11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  <c r="T54" s="12"/>
    </row>
    <row r="55" spans="1:20" x14ac:dyDescent="0.3">
      <c r="A55" s="11"/>
      <c r="B55" s="11"/>
      <c r="C55" s="11"/>
      <c r="D55" s="11" t="s">
        <v>141</v>
      </c>
      <c r="E55" s="11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>
        <v>1397.96</v>
      </c>
      <c r="R55" s="12"/>
      <c r="S55" s="13"/>
      <c r="T55" s="12"/>
    </row>
    <row r="56" spans="1:20" x14ac:dyDescent="0.3">
      <c r="A56" s="11"/>
      <c r="B56" s="11"/>
      <c r="C56" s="11"/>
      <c r="D56" s="11" t="s">
        <v>121</v>
      </c>
      <c r="E56" s="11"/>
      <c r="F56" s="12"/>
      <c r="G56" s="12"/>
      <c r="H56" s="12"/>
      <c r="I56" s="12"/>
      <c r="J56" s="12"/>
      <c r="K56" s="12"/>
      <c r="L56" s="12"/>
      <c r="M56" s="12"/>
      <c r="N56" s="12"/>
      <c r="O56" s="12">
        <v>186.5</v>
      </c>
      <c r="P56" s="12">
        <v>3060.69</v>
      </c>
      <c r="Q56" s="12">
        <v>25</v>
      </c>
      <c r="R56" s="12">
        <f t="shared" ref="R56:R61" si="16">SUM(F56:Q56)</f>
        <v>3272.19</v>
      </c>
      <c r="S56" s="13"/>
      <c r="T56" s="12"/>
    </row>
    <row r="57" spans="1:20" x14ac:dyDescent="0.3">
      <c r="A57" s="11"/>
      <c r="B57" s="11"/>
      <c r="C57" s="11"/>
      <c r="D57" s="11" t="s">
        <v>114</v>
      </c>
      <c r="E57" s="11"/>
      <c r="F57" s="12"/>
      <c r="G57" s="12"/>
      <c r="H57" s="12"/>
      <c r="I57" s="12"/>
      <c r="J57" s="12"/>
      <c r="K57" s="12"/>
      <c r="L57" s="12"/>
      <c r="M57" s="12"/>
      <c r="N57" s="12">
        <v>399.99</v>
      </c>
      <c r="O57" s="12">
        <v>497.5</v>
      </c>
      <c r="P57" s="12">
        <v>207.97</v>
      </c>
      <c r="Q57" s="12"/>
      <c r="R57" s="12">
        <f t="shared" si="16"/>
        <v>1105.46</v>
      </c>
      <c r="S57" s="13"/>
      <c r="T57" s="12"/>
    </row>
    <row r="58" spans="1:20" x14ac:dyDescent="0.3">
      <c r="A58" s="11"/>
      <c r="B58" s="11"/>
      <c r="C58" s="11" t="s">
        <v>100</v>
      </c>
      <c r="D58" s="11"/>
      <c r="E58" s="11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>
        <f t="shared" si="16"/>
        <v>0</v>
      </c>
      <c r="S58" s="13"/>
      <c r="T58" s="12"/>
    </row>
    <row r="59" spans="1:20" x14ac:dyDescent="0.3">
      <c r="A59" s="11"/>
      <c r="B59" s="11"/>
      <c r="C59" s="11"/>
      <c r="D59" s="11" t="s">
        <v>101</v>
      </c>
      <c r="E59" s="11"/>
      <c r="F59" s="12"/>
      <c r="G59" s="12"/>
      <c r="H59" s="12"/>
      <c r="I59" s="12"/>
      <c r="J59" s="12"/>
      <c r="K59" s="12">
        <v>981.68</v>
      </c>
      <c r="L59" s="12"/>
      <c r="M59" s="12"/>
      <c r="N59" s="12"/>
      <c r="O59" s="12"/>
      <c r="P59" s="12"/>
      <c r="Q59" s="12"/>
      <c r="R59" s="12">
        <f t="shared" si="16"/>
        <v>981.68</v>
      </c>
      <c r="S59" s="13"/>
      <c r="T59" s="12"/>
    </row>
    <row r="60" spans="1:20" x14ac:dyDescent="0.3">
      <c r="A60" s="11"/>
      <c r="B60" s="11"/>
      <c r="C60" s="11"/>
      <c r="D60" s="11" t="s">
        <v>139</v>
      </c>
      <c r="E60" s="11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>
        <v>66.959999999999994</v>
      </c>
      <c r="R60" s="12"/>
      <c r="S60" s="13"/>
      <c r="T60" s="12"/>
    </row>
    <row r="61" spans="1:20" x14ac:dyDescent="0.3">
      <c r="A61" s="11"/>
      <c r="B61" s="11"/>
      <c r="C61" s="11"/>
      <c r="D61" s="11" t="s">
        <v>115</v>
      </c>
      <c r="E61" s="11"/>
      <c r="F61" s="12"/>
      <c r="G61" s="12"/>
      <c r="H61" s="12"/>
      <c r="I61" s="12"/>
      <c r="J61" s="12"/>
      <c r="K61" s="12"/>
      <c r="L61" s="12"/>
      <c r="M61" s="12"/>
      <c r="N61" s="12">
        <v>5357.73</v>
      </c>
      <c r="O61" s="12">
        <v>1836</v>
      </c>
      <c r="P61" s="12">
        <v>179.99</v>
      </c>
      <c r="Q61" s="12">
        <v>79</v>
      </c>
      <c r="R61" s="12">
        <f t="shared" si="16"/>
        <v>7452.7199999999993</v>
      </c>
      <c r="S61" s="13"/>
      <c r="T61" s="12"/>
    </row>
    <row r="62" spans="1:20" x14ac:dyDescent="0.3">
      <c r="A62" s="11"/>
      <c r="B62" s="11"/>
      <c r="C62" s="11" t="s">
        <v>106</v>
      </c>
      <c r="D62" s="11"/>
      <c r="E62" s="11"/>
      <c r="F62" s="14">
        <f t="shared" ref="F62:M62" si="17">SUM(F56:F59)</f>
        <v>0</v>
      </c>
      <c r="G62" s="14">
        <f t="shared" si="17"/>
        <v>0</v>
      </c>
      <c r="H62" s="14">
        <f t="shared" si="17"/>
        <v>0</v>
      </c>
      <c r="I62" s="14">
        <f t="shared" si="17"/>
        <v>0</v>
      </c>
      <c r="J62" s="14">
        <f t="shared" si="17"/>
        <v>0</v>
      </c>
      <c r="K62" s="14">
        <f t="shared" si="17"/>
        <v>981.68</v>
      </c>
      <c r="L62" s="14">
        <f t="shared" si="17"/>
        <v>0</v>
      </c>
      <c r="M62" s="14">
        <f t="shared" si="17"/>
        <v>0</v>
      </c>
      <c r="N62" s="14">
        <f>SUM(N56:N61)</f>
        <v>5757.7199999999993</v>
      </c>
      <c r="O62" s="14">
        <f>SUM(O56:O61)</f>
        <v>2520</v>
      </c>
      <c r="P62" s="14">
        <f>SUM(P56:P61)</f>
        <v>3448.6499999999996</v>
      </c>
      <c r="Q62" s="14">
        <f>SUM(Q55:Q61)</f>
        <v>1568.92</v>
      </c>
      <c r="R62" s="14">
        <f>SUM(R54:R61)</f>
        <v>12812.05</v>
      </c>
      <c r="S62" s="13"/>
      <c r="T62" s="12"/>
    </row>
    <row r="63" spans="1:20" x14ac:dyDescent="0.3">
      <c r="A63" s="11"/>
      <c r="B63" s="11"/>
      <c r="C63" s="11" t="s">
        <v>37</v>
      </c>
      <c r="D63" s="11"/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3"/>
      <c r="T63" s="12"/>
    </row>
    <row r="64" spans="1:20" x14ac:dyDescent="0.3">
      <c r="A64" s="11"/>
      <c r="B64" s="11"/>
      <c r="C64" s="11"/>
      <c r="D64" s="11" t="s">
        <v>86</v>
      </c>
      <c r="E64" s="11"/>
      <c r="F64" s="12">
        <v>0</v>
      </c>
      <c r="G64" s="12">
        <v>0</v>
      </c>
      <c r="H64" s="12">
        <v>307</v>
      </c>
      <c r="I64" s="12"/>
      <c r="J64" s="12"/>
      <c r="K64" s="12"/>
      <c r="L64" s="12">
        <v>964.5</v>
      </c>
      <c r="M64" s="12">
        <v>969.5</v>
      </c>
      <c r="N64" s="12">
        <v>969.5</v>
      </c>
      <c r="O64" s="12">
        <v>65</v>
      </c>
      <c r="P64" s="12">
        <v>300</v>
      </c>
      <c r="Q64" s="12">
        <v>429</v>
      </c>
      <c r="R64" s="12">
        <f t="shared" ref="R64:R66" si="18">SUM(F64:Q64)</f>
        <v>4004.5</v>
      </c>
      <c r="S64" s="13"/>
      <c r="T64" s="12">
        <v>5000</v>
      </c>
    </row>
    <row r="65" spans="1:20" x14ac:dyDescent="0.3">
      <c r="A65" s="11"/>
      <c r="B65" s="11"/>
      <c r="C65" s="11"/>
      <c r="D65" s="11" t="s">
        <v>38</v>
      </c>
      <c r="E65" s="11"/>
      <c r="F65" s="12">
        <v>7726</v>
      </c>
      <c r="G65" s="12">
        <v>0</v>
      </c>
      <c r="H65" s="12">
        <v>2775.5</v>
      </c>
      <c r="I65" s="12"/>
      <c r="J65" s="12"/>
      <c r="K65" s="12">
        <v>8410.32</v>
      </c>
      <c r="L65" s="12"/>
      <c r="M65" s="12"/>
      <c r="N65" s="12"/>
      <c r="O65" s="12"/>
      <c r="P65" s="12"/>
      <c r="Q65" s="12"/>
      <c r="R65" s="12">
        <f t="shared" si="18"/>
        <v>18911.82</v>
      </c>
      <c r="S65" s="13"/>
      <c r="T65" s="12">
        <v>5000</v>
      </c>
    </row>
    <row r="66" spans="1:20" x14ac:dyDescent="0.3">
      <c r="A66" s="11"/>
      <c r="B66" s="11"/>
      <c r="C66" s="11"/>
      <c r="D66" s="11" t="s">
        <v>39</v>
      </c>
      <c r="E66" s="11"/>
      <c r="F66" s="12">
        <v>785.45</v>
      </c>
      <c r="G66" s="12">
        <v>2940.12</v>
      </c>
      <c r="H66" s="12">
        <v>644.39</v>
      </c>
      <c r="I66" s="12">
        <v>2431.19</v>
      </c>
      <c r="J66" s="12">
        <v>640.4</v>
      </c>
      <c r="K66" s="12">
        <v>619.96</v>
      </c>
      <c r="L66" s="12">
        <v>2007.22</v>
      </c>
      <c r="M66" s="12">
        <v>2050.41</v>
      </c>
      <c r="N66" s="12">
        <v>2265.15</v>
      </c>
      <c r="O66" s="12">
        <v>523.66</v>
      </c>
      <c r="P66" s="12">
        <v>576.85</v>
      </c>
      <c r="Q66" s="12">
        <v>660.15</v>
      </c>
      <c r="R66" s="12">
        <f t="shared" si="18"/>
        <v>16144.949999999999</v>
      </c>
      <c r="S66" s="13">
        <f>SUM(R66/T66)</f>
        <v>1.6144820841433267</v>
      </c>
      <c r="T66" s="12">
        <v>10000.08</v>
      </c>
    </row>
    <row r="67" spans="1:20" x14ac:dyDescent="0.3">
      <c r="A67" s="11"/>
      <c r="B67" s="11"/>
      <c r="C67" s="11" t="s">
        <v>40</v>
      </c>
      <c r="D67" s="11"/>
      <c r="E67" s="11"/>
      <c r="F67" s="14">
        <f>ROUND(SUM(F64:F66),5)</f>
        <v>8511.4500000000007</v>
      </c>
      <c r="G67" s="14">
        <f t="shared" ref="G67:Q67" si="19">ROUND(SUM(G64:G66),5)</f>
        <v>2940.12</v>
      </c>
      <c r="H67" s="14">
        <f t="shared" si="19"/>
        <v>3726.89</v>
      </c>
      <c r="I67" s="14">
        <f t="shared" si="19"/>
        <v>2431.19</v>
      </c>
      <c r="J67" s="14">
        <f t="shared" si="19"/>
        <v>640.4</v>
      </c>
      <c r="K67" s="14">
        <f t="shared" si="19"/>
        <v>9030.2800000000007</v>
      </c>
      <c r="L67" s="14">
        <f t="shared" si="19"/>
        <v>2971.72</v>
      </c>
      <c r="M67" s="14">
        <f t="shared" si="19"/>
        <v>3019.91</v>
      </c>
      <c r="N67" s="14">
        <f t="shared" si="19"/>
        <v>3234.65</v>
      </c>
      <c r="O67" s="14">
        <f t="shared" si="19"/>
        <v>588.66</v>
      </c>
      <c r="P67" s="14">
        <f t="shared" si="19"/>
        <v>876.85</v>
      </c>
      <c r="Q67" s="14">
        <f t="shared" si="19"/>
        <v>1089.1500000000001</v>
      </c>
      <c r="R67" s="14">
        <f>ROUND(SUM(R63:R66),5)</f>
        <v>39061.269999999997</v>
      </c>
      <c r="S67" s="13">
        <f>SUM(R67/T67)</f>
        <v>1.9530556877772485</v>
      </c>
      <c r="T67" s="14">
        <f>ROUND(SUM(T63:T66),5)</f>
        <v>20000.080000000002</v>
      </c>
    </row>
    <row r="68" spans="1:20" x14ac:dyDescent="0.3">
      <c r="A68" s="11"/>
      <c r="B68" s="11"/>
      <c r="C68" s="11" t="s">
        <v>41</v>
      </c>
      <c r="D68" s="11"/>
      <c r="E68" s="11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3"/>
      <c r="T68" s="12"/>
    </row>
    <row r="69" spans="1:20" x14ac:dyDescent="0.3">
      <c r="A69" s="11"/>
      <c r="B69" s="11"/>
      <c r="C69" s="11"/>
      <c r="D69" s="11" t="s">
        <v>42</v>
      </c>
      <c r="E69" s="11"/>
      <c r="F69" s="12">
        <v>315.7</v>
      </c>
      <c r="G69" s="12">
        <v>531</v>
      </c>
      <c r="H69" s="12">
        <v>1.83</v>
      </c>
      <c r="I69" s="12">
        <v>3.17</v>
      </c>
      <c r="J69" s="12">
        <v>495</v>
      </c>
      <c r="K69" s="12">
        <v>1000</v>
      </c>
      <c r="L69" s="12">
        <v>200</v>
      </c>
      <c r="M69" s="12">
        <v>360</v>
      </c>
      <c r="N69" s="12">
        <v>462.67</v>
      </c>
      <c r="O69" s="12"/>
      <c r="P69" s="12"/>
      <c r="Q69" s="12"/>
      <c r="R69" s="12">
        <f t="shared" ref="R69:R83" si="20">SUM(F69:Q69)</f>
        <v>3369.37</v>
      </c>
      <c r="S69" s="13"/>
      <c r="T69" s="12"/>
    </row>
    <row r="70" spans="1:20" x14ac:dyDescent="0.3">
      <c r="A70" s="11"/>
      <c r="B70" s="11"/>
      <c r="C70" s="11"/>
      <c r="D70" s="11" t="s">
        <v>43</v>
      </c>
      <c r="E70" s="11"/>
      <c r="F70" s="12">
        <v>119.19</v>
      </c>
      <c r="G70" s="12">
        <v>0</v>
      </c>
      <c r="H70" s="12">
        <v>171.02</v>
      </c>
      <c r="I70" s="12">
        <v>84.5</v>
      </c>
      <c r="J70" s="12">
        <v>2.76</v>
      </c>
      <c r="K70" s="12">
        <v>479.09</v>
      </c>
      <c r="L70" s="12">
        <v>111.39</v>
      </c>
      <c r="M70" s="12">
        <v>1.92</v>
      </c>
      <c r="N70" s="12">
        <v>1092.71</v>
      </c>
      <c r="O70" s="12"/>
      <c r="P70" s="12">
        <v>278.11</v>
      </c>
      <c r="Q70" s="12">
        <v>5500.13</v>
      </c>
      <c r="R70" s="12">
        <f t="shared" si="20"/>
        <v>7840.82</v>
      </c>
      <c r="S70" s="13"/>
      <c r="T70" s="12"/>
    </row>
    <row r="71" spans="1:20" x14ac:dyDescent="0.3">
      <c r="A71" s="11"/>
      <c r="B71" s="11"/>
      <c r="C71" s="11"/>
      <c r="D71" s="11" t="s">
        <v>44</v>
      </c>
      <c r="E71" s="11"/>
      <c r="F71" s="12">
        <v>36</v>
      </c>
      <c r="G71" s="12">
        <v>0</v>
      </c>
      <c r="H71" s="12">
        <v>36</v>
      </c>
      <c r="I71" s="12"/>
      <c r="J71" s="12">
        <v>40</v>
      </c>
      <c r="K71" s="12"/>
      <c r="L71" s="12"/>
      <c r="M71" s="12"/>
      <c r="N71" s="12">
        <v>40</v>
      </c>
      <c r="O71" s="12">
        <v>139.96</v>
      </c>
      <c r="P71" s="12">
        <v>20</v>
      </c>
      <c r="Q71" s="12"/>
      <c r="R71" s="12">
        <f t="shared" si="20"/>
        <v>311.96000000000004</v>
      </c>
      <c r="S71" s="13"/>
      <c r="T71" s="12"/>
    </row>
    <row r="72" spans="1:20" x14ac:dyDescent="0.3">
      <c r="A72" s="11"/>
      <c r="B72" s="11"/>
      <c r="C72" s="11"/>
      <c r="D72" s="11" t="s">
        <v>45</v>
      </c>
      <c r="E72" s="11"/>
      <c r="F72" s="12">
        <v>552.32000000000005</v>
      </c>
      <c r="G72" s="12">
        <v>0</v>
      </c>
      <c r="H72" s="12">
        <v>0</v>
      </c>
      <c r="I72" s="12"/>
      <c r="J72" s="12"/>
      <c r="K72" s="12"/>
      <c r="L72" s="12"/>
      <c r="M72" s="12">
        <v>267.89999999999998</v>
      </c>
      <c r="N72" s="12"/>
      <c r="O72" s="12"/>
      <c r="P72" s="12"/>
      <c r="Q72" s="12"/>
      <c r="R72" s="12">
        <f t="shared" si="20"/>
        <v>820.22</v>
      </c>
      <c r="S72" s="13"/>
      <c r="T72" s="12"/>
    </row>
    <row r="73" spans="1:20" x14ac:dyDescent="0.3">
      <c r="A73" s="11"/>
      <c r="B73" s="11"/>
      <c r="C73" s="11"/>
      <c r="D73" s="11" t="s">
        <v>46</v>
      </c>
      <c r="E73" s="11"/>
      <c r="F73" s="12">
        <v>622.96</v>
      </c>
      <c r="G73" s="12">
        <v>736.14</v>
      </c>
      <c r="H73" s="12">
        <v>1145.56</v>
      </c>
      <c r="I73" s="12">
        <v>713.97</v>
      </c>
      <c r="J73" s="12">
        <v>995.96</v>
      </c>
      <c r="K73" s="12">
        <v>597.97</v>
      </c>
      <c r="L73" s="12">
        <v>581.97</v>
      </c>
      <c r="M73" s="12">
        <v>646.97</v>
      </c>
      <c r="N73" s="12">
        <v>645.98</v>
      </c>
      <c r="O73" s="12">
        <v>2468.67</v>
      </c>
      <c r="P73" s="12">
        <v>1454.96</v>
      </c>
      <c r="Q73" s="12">
        <v>885.26</v>
      </c>
      <c r="R73" s="12">
        <f t="shared" si="20"/>
        <v>11496.37</v>
      </c>
      <c r="S73" s="13"/>
      <c r="T73" s="12"/>
    </row>
    <row r="74" spans="1:20" x14ac:dyDescent="0.3">
      <c r="A74" s="11"/>
      <c r="B74" s="11"/>
      <c r="C74" s="11"/>
      <c r="D74" s="11" t="s">
        <v>47</v>
      </c>
      <c r="E74" s="11"/>
      <c r="F74" s="12">
        <v>270</v>
      </c>
      <c r="G74" s="12">
        <v>0</v>
      </c>
      <c r="H74" s="12">
        <v>600</v>
      </c>
      <c r="I74" s="12"/>
      <c r="J74" s="12">
        <v>227.61</v>
      </c>
      <c r="K74" s="12"/>
      <c r="L74" s="12"/>
      <c r="M74" s="12"/>
      <c r="N74" s="12"/>
      <c r="O74" s="12">
        <v>320</v>
      </c>
      <c r="P74" s="12"/>
      <c r="Q74" s="12"/>
      <c r="R74" s="12">
        <f t="shared" si="20"/>
        <v>1417.6100000000001</v>
      </c>
      <c r="S74" s="13"/>
      <c r="T74" s="12"/>
    </row>
    <row r="75" spans="1:20" x14ac:dyDescent="0.3">
      <c r="A75" s="11"/>
      <c r="B75" s="11"/>
      <c r="C75" s="11"/>
      <c r="D75" s="11" t="s">
        <v>48</v>
      </c>
      <c r="E75" s="11"/>
      <c r="F75" s="12">
        <v>470</v>
      </c>
      <c r="G75" s="12">
        <v>0</v>
      </c>
      <c r="H75" s="12">
        <v>25</v>
      </c>
      <c r="I75" s="12">
        <v>75</v>
      </c>
      <c r="J75" s="12"/>
      <c r="K75" s="12"/>
      <c r="L75" s="12">
        <v>40</v>
      </c>
      <c r="M75" s="12"/>
      <c r="N75" s="12"/>
      <c r="O75" s="12"/>
      <c r="P75" s="12"/>
      <c r="Q75" s="12"/>
      <c r="R75" s="12">
        <f t="shared" si="20"/>
        <v>610</v>
      </c>
      <c r="S75" s="13"/>
      <c r="T75" s="12"/>
    </row>
    <row r="76" spans="1:20" x14ac:dyDescent="0.3">
      <c r="A76" s="11"/>
      <c r="B76" s="11"/>
      <c r="C76" s="11"/>
      <c r="D76" s="11" t="s">
        <v>49</v>
      </c>
      <c r="E76" s="11"/>
      <c r="F76" s="12">
        <v>140.04</v>
      </c>
      <c r="G76" s="12">
        <v>24.01</v>
      </c>
      <c r="H76" s="12">
        <v>262.83999999999997</v>
      </c>
      <c r="I76" s="12"/>
      <c r="J76" s="12">
        <v>14.76</v>
      </c>
      <c r="K76" s="12">
        <v>15.54</v>
      </c>
      <c r="L76" s="12"/>
      <c r="M76" s="12">
        <v>70.44</v>
      </c>
      <c r="N76" s="12">
        <v>60</v>
      </c>
      <c r="O76" s="12">
        <v>8.69</v>
      </c>
      <c r="P76" s="12">
        <v>436.78</v>
      </c>
      <c r="Q76" s="12">
        <v>463.36</v>
      </c>
      <c r="R76" s="12">
        <f t="shared" si="20"/>
        <v>1496.46</v>
      </c>
      <c r="S76" s="13"/>
      <c r="T76" s="12"/>
    </row>
    <row r="77" spans="1:20" x14ac:dyDescent="0.3">
      <c r="A77" s="11"/>
      <c r="B77" s="11"/>
      <c r="C77" s="11"/>
      <c r="D77" s="11" t="s">
        <v>50</v>
      </c>
      <c r="E77" s="11"/>
      <c r="F77" s="12">
        <v>0</v>
      </c>
      <c r="G77" s="12">
        <v>473.7</v>
      </c>
      <c r="H77" s="12">
        <v>0</v>
      </c>
      <c r="I77" s="12"/>
      <c r="J77" s="12"/>
      <c r="K77" s="12"/>
      <c r="L77" s="12"/>
      <c r="M77" s="12"/>
      <c r="N77" s="12"/>
      <c r="O77" s="12"/>
      <c r="P77" s="12"/>
      <c r="Q77" s="12"/>
      <c r="R77" s="12">
        <f t="shared" si="20"/>
        <v>473.7</v>
      </c>
      <c r="S77" s="13"/>
      <c r="T77" s="12"/>
    </row>
    <row r="78" spans="1:20" x14ac:dyDescent="0.3">
      <c r="A78" s="11"/>
      <c r="B78" s="11"/>
      <c r="C78" s="11"/>
      <c r="D78" s="11" t="s">
        <v>51</v>
      </c>
      <c r="E78" s="11"/>
      <c r="F78" s="12">
        <v>885</v>
      </c>
      <c r="G78" s="12">
        <v>0</v>
      </c>
      <c r="H78" s="12">
        <v>7044.9</v>
      </c>
      <c r="I78" s="12">
        <v>714</v>
      </c>
      <c r="J78" s="12">
        <v>2386.9</v>
      </c>
      <c r="K78" s="12">
        <v>852.2</v>
      </c>
      <c r="L78" s="12">
        <v>37.979999999999997</v>
      </c>
      <c r="M78" s="12">
        <v>1953.67</v>
      </c>
      <c r="N78" s="12">
        <v>280.11</v>
      </c>
      <c r="O78" s="12">
        <v>854.73</v>
      </c>
      <c r="P78" s="12">
        <v>305.88</v>
      </c>
      <c r="Q78" s="12">
        <v>156.96</v>
      </c>
      <c r="R78" s="12">
        <f t="shared" si="20"/>
        <v>15472.329999999998</v>
      </c>
      <c r="S78" s="13">
        <f>SUM(R78/T78)</f>
        <v>3.094441244470044</v>
      </c>
      <c r="T78" s="12">
        <v>5000.04</v>
      </c>
    </row>
    <row r="79" spans="1:20" x14ac:dyDescent="0.3">
      <c r="A79" s="11"/>
      <c r="B79" s="11"/>
      <c r="C79" s="11"/>
      <c r="D79" s="11" t="s">
        <v>84</v>
      </c>
      <c r="E79" s="11"/>
      <c r="F79" s="12">
        <v>0</v>
      </c>
      <c r="G79" s="12">
        <v>90</v>
      </c>
      <c r="H79" s="12">
        <v>20</v>
      </c>
      <c r="I79" s="12">
        <v>140</v>
      </c>
      <c r="J79" s="12">
        <v>30</v>
      </c>
      <c r="K79" s="12"/>
      <c r="L79" s="12">
        <v>69</v>
      </c>
      <c r="M79" s="12">
        <v>75</v>
      </c>
      <c r="N79" s="12">
        <v>50</v>
      </c>
      <c r="O79" s="12"/>
      <c r="P79" s="12"/>
      <c r="Q79" s="12"/>
      <c r="R79" s="12">
        <f t="shared" si="20"/>
        <v>474</v>
      </c>
      <c r="S79" s="13"/>
      <c r="T79" s="12"/>
    </row>
    <row r="80" spans="1:20" x14ac:dyDescent="0.3">
      <c r="A80" s="11"/>
      <c r="B80" s="11"/>
      <c r="C80" s="11"/>
      <c r="D80" s="11" t="s">
        <v>52</v>
      </c>
      <c r="E80" s="11"/>
      <c r="F80" s="12">
        <v>3500</v>
      </c>
      <c r="G80" s="12">
        <v>315</v>
      </c>
      <c r="H80" s="12">
        <v>1080</v>
      </c>
      <c r="I80" s="12"/>
      <c r="J80" s="12"/>
      <c r="K80" s="12"/>
      <c r="L80" s="12"/>
      <c r="M80" s="12"/>
      <c r="N80" s="12"/>
      <c r="O80" s="12"/>
      <c r="P80" s="12">
        <v>200</v>
      </c>
      <c r="Q80" s="12">
        <v>690</v>
      </c>
      <c r="R80" s="12">
        <f t="shared" si="20"/>
        <v>5785</v>
      </c>
      <c r="S80" s="13"/>
      <c r="T80" s="12"/>
    </row>
    <row r="81" spans="1:20" x14ac:dyDescent="0.3">
      <c r="A81" s="11"/>
      <c r="B81" s="11"/>
      <c r="C81" s="11"/>
      <c r="D81" s="11" t="s">
        <v>53</v>
      </c>
      <c r="E81" s="11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>
        <f t="shared" si="20"/>
        <v>0</v>
      </c>
      <c r="T81" s="12"/>
    </row>
    <row r="82" spans="1:20" x14ac:dyDescent="0.3">
      <c r="A82" s="11"/>
      <c r="B82" s="11"/>
      <c r="C82" s="11"/>
      <c r="D82" s="11"/>
      <c r="E82" s="11" t="s">
        <v>80</v>
      </c>
      <c r="F82" s="12">
        <v>1131.4000000000001</v>
      </c>
      <c r="G82" s="12">
        <v>0</v>
      </c>
      <c r="H82" s="12">
        <v>1219.03</v>
      </c>
      <c r="I82" s="12">
        <v>79.709999999999994</v>
      </c>
      <c r="J82" s="12">
        <v>811.45</v>
      </c>
      <c r="K82" s="12">
        <v>1633.5</v>
      </c>
      <c r="L82" s="12">
        <v>305.70999999999998</v>
      </c>
      <c r="M82" s="12">
        <v>602.51</v>
      </c>
      <c r="N82" s="12">
        <v>626.13</v>
      </c>
      <c r="O82" s="12">
        <v>834.98</v>
      </c>
      <c r="P82" s="12">
        <v>956.06</v>
      </c>
      <c r="Q82" s="12">
        <v>1052.78</v>
      </c>
      <c r="R82" s="12">
        <f t="shared" si="20"/>
        <v>9253.26</v>
      </c>
      <c r="S82" s="13"/>
      <c r="T82" s="12"/>
    </row>
    <row r="83" spans="1:20" x14ac:dyDescent="0.3">
      <c r="A83" s="11"/>
      <c r="B83" s="11"/>
      <c r="C83" s="11"/>
      <c r="D83" s="11"/>
      <c r="E83" s="11" t="s">
        <v>81</v>
      </c>
      <c r="F83" s="12">
        <v>545.51</v>
      </c>
      <c r="G83" s="12">
        <v>664.88</v>
      </c>
      <c r="H83" s="12">
        <v>912.53</v>
      </c>
      <c r="I83" s="12">
        <v>664.36</v>
      </c>
      <c r="J83" s="12">
        <v>660.77</v>
      </c>
      <c r="K83" s="12">
        <v>435.05</v>
      </c>
      <c r="L83" s="12">
        <v>128.97</v>
      </c>
      <c r="M83" s="12">
        <v>627.46</v>
      </c>
      <c r="N83" s="12">
        <v>573.05999999999995</v>
      </c>
      <c r="O83" s="12">
        <v>1228.24</v>
      </c>
      <c r="P83" s="12">
        <v>319.52</v>
      </c>
      <c r="Q83" s="12">
        <v>584.61</v>
      </c>
      <c r="R83" s="12">
        <f t="shared" si="20"/>
        <v>7344.96</v>
      </c>
      <c r="S83" s="13"/>
      <c r="T83" s="12"/>
    </row>
    <row r="84" spans="1:20" x14ac:dyDescent="0.3">
      <c r="A84" s="11"/>
      <c r="B84" s="11"/>
      <c r="C84" s="11"/>
      <c r="D84" s="11" t="s">
        <v>82</v>
      </c>
      <c r="E84" s="11"/>
      <c r="F84" s="14">
        <f>ROUND(SUM(F82:F83),5)</f>
        <v>1676.91</v>
      </c>
      <c r="G84" s="14">
        <f t="shared" ref="G84:R84" si="21">ROUND(SUM(G82:G83),5)</f>
        <v>664.88</v>
      </c>
      <c r="H84" s="14">
        <f t="shared" si="21"/>
        <v>2131.56</v>
      </c>
      <c r="I84" s="14">
        <f t="shared" si="21"/>
        <v>744.07</v>
      </c>
      <c r="J84" s="14">
        <f t="shared" si="21"/>
        <v>1472.22</v>
      </c>
      <c r="K84" s="14">
        <f t="shared" si="21"/>
        <v>2068.5500000000002</v>
      </c>
      <c r="L84" s="14">
        <f t="shared" si="21"/>
        <v>434.68</v>
      </c>
      <c r="M84" s="14">
        <f t="shared" si="21"/>
        <v>1229.97</v>
      </c>
      <c r="N84" s="14">
        <f t="shared" si="21"/>
        <v>1199.19</v>
      </c>
      <c r="O84" s="14">
        <f t="shared" si="21"/>
        <v>2063.2199999999998</v>
      </c>
      <c r="P84" s="14">
        <f t="shared" si="21"/>
        <v>1275.58</v>
      </c>
      <c r="Q84" s="14">
        <f t="shared" si="21"/>
        <v>1637.39</v>
      </c>
      <c r="R84" s="14">
        <f t="shared" si="21"/>
        <v>16598.22</v>
      </c>
      <c r="S84" s="13">
        <f>SUM(R84/T84)</f>
        <v>2.7663700000000002</v>
      </c>
      <c r="T84" s="14">
        <v>6000</v>
      </c>
    </row>
    <row r="85" spans="1:20" x14ac:dyDescent="0.3">
      <c r="A85" s="11"/>
      <c r="B85" s="11"/>
      <c r="C85" s="11"/>
      <c r="D85" s="11" t="s">
        <v>54</v>
      </c>
      <c r="E85" s="11"/>
      <c r="F85" s="12">
        <v>0</v>
      </c>
      <c r="G85" s="12">
        <v>0</v>
      </c>
      <c r="H85" s="12">
        <v>0</v>
      </c>
      <c r="I85" s="12">
        <v>0</v>
      </c>
      <c r="J85" s="12"/>
      <c r="K85" s="12"/>
      <c r="L85" s="12">
        <v>2779.82</v>
      </c>
      <c r="M85" s="12"/>
      <c r="N85" s="12"/>
      <c r="O85" s="12"/>
      <c r="P85" s="12"/>
      <c r="Q85" s="12"/>
      <c r="R85" s="12">
        <f t="shared" ref="R85:R93" si="22">SUM(F85:Q85)</f>
        <v>2779.82</v>
      </c>
      <c r="S85" s="13"/>
      <c r="T85" s="12">
        <v>3000</v>
      </c>
    </row>
    <row r="86" spans="1:20" x14ac:dyDescent="0.3">
      <c r="A86" s="11"/>
      <c r="B86" s="11"/>
      <c r="C86" s="11"/>
      <c r="D86" s="11" t="s">
        <v>55</v>
      </c>
      <c r="E86" s="11"/>
      <c r="F86" s="12">
        <v>10.7</v>
      </c>
      <c r="G86" s="12">
        <v>23.9</v>
      </c>
      <c r="H86" s="12">
        <v>136.6</v>
      </c>
      <c r="I86" s="12">
        <v>198.77</v>
      </c>
      <c r="J86" s="12">
        <v>136.09</v>
      </c>
      <c r="K86" s="12">
        <v>213.51</v>
      </c>
      <c r="L86" s="12">
        <v>71.5</v>
      </c>
      <c r="M86" s="12"/>
      <c r="N86" s="12">
        <v>48.95</v>
      </c>
      <c r="O86" s="12">
        <v>24.8</v>
      </c>
      <c r="P86" s="12"/>
      <c r="Q86" s="12">
        <v>99.66</v>
      </c>
      <c r="R86" s="12">
        <f t="shared" si="22"/>
        <v>964.48</v>
      </c>
      <c r="S86" s="13">
        <f>SUM(R86/T86)</f>
        <v>0.48127744510978043</v>
      </c>
      <c r="T86" s="12">
        <v>2004</v>
      </c>
    </row>
    <row r="87" spans="1:20" x14ac:dyDescent="0.3">
      <c r="A87" s="11"/>
      <c r="B87" s="11"/>
      <c r="C87" s="11"/>
      <c r="D87" s="11" t="s">
        <v>56</v>
      </c>
      <c r="E87" s="11"/>
      <c r="F87" s="12">
        <v>1069.95</v>
      </c>
      <c r="G87" s="12">
        <v>125.9</v>
      </c>
      <c r="H87" s="12">
        <v>608.45000000000005</v>
      </c>
      <c r="I87" s="12">
        <v>591.45000000000005</v>
      </c>
      <c r="J87" s="12">
        <v>1660.62</v>
      </c>
      <c r="K87" s="12">
        <v>639.53</v>
      </c>
      <c r="L87" s="12">
        <v>523.39</v>
      </c>
      <c r="M87" s="12">
        <v>499.53</v>
      </c>
      <c r="N87" s="12">
        <v>543.16999999999996</v>
      </c>
      <c r="O87" s="12">
        <v>627.45000000000005</v>
      </c>
      <c r="P87" s="12">
        <v>785.23</v>
      </c>
      <c r="Q87" s="12"/>
      <c r="R87" s="12">
        <f t="shared" si="22"/>
        <v>7674.67</v>
      </c>
      <c r="S87" s="13">
        <f>SUM(R87/T87)</f>
        <v>0.95885432283858074</v>
      </c>
      <c r="T87" s="12">
        <v>8004</v>
      </c>
    </row>
    <row r="88" spans="1:20" x14ac:dyDescent="0.3">
      <c r="A88" s="11"/>
      <c r="B88" s="11"/>
      <c r="C88" s="11"/>
      <c r="D88" s="11" t="s">
        <v>57</v>
      </c>
      <c r="E88" s="11"/>
      <c r="F88" s="12">
        <v>115.12</v>
      </c>
      <c r="G88" s="12">
        <v>0</v>
      </c>
      <c r="H88" s="12">
        <v>207</v>
      </c>
      <c r="I88" s="12"/>
      <c r="J88" s="12"/>
      <c r="K88" s="12"/>
      <c r="L88" s="12">
        <v>116</v>
      </c>
      <c r="M88" s="12">
        <v>234.99</v>
      </c>
      <c r="N88" s="12"/>
      <c r="O88" s="12">
        <v>1307.83</v>
      </c>
      <c r="P88" s="12">
        <v>40</v>
      </c>
      <c r="Q88" s="12">
        <v>120</v>
      </c>
      <c r="R88" s="12">
        <f t="shared" si="22"/>
        <v>2140.94</v>
      </c>
      <c r="S88" s="13"/>
      <c r="T88" s="12"/>
    </row>
    <row r="89" spans="1:20" x14ac:dyDescent="0.3">
      <c r="A89" s="11"/>
      <c r="B89" s="11"/>
      <c r="C89" s="11"/>
      <c r="D89" s="11" t="s">
        <v>58</v>
      </c>
      <c r="E89" s="11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f t="shared" si="22"/>
        <v>0</v>
      </c>
      <c r="S89" s="13"/>
      <c r="T89" s="12"/>
    </row>
    <row r="90" spans="1:20" x14ac:dyDescent="0.3">
      <c r="A90" s="11"/>
      <c r="B90" s="11"/>
      <c r="C90" s="11"/>
      <c r="D90" s="11"/>
      <c r="E90" s="11" t="s">
        <v>59</v>
      </c>
      <c r="F90" s="12">
        <v>912.29</v>
      </c>
      <c r="G90" s="12">
        <v>1180.99</v>
      </c>
      <c r="H90" s="12">
        <v>944.47</v>
      </c>
      <c r="I90" s="12">
        <v>846.35</v>
      </c>
      <c r="J90" s="12">
        <v>896.83</v>
      </c>
      <c r="K90" s="12">
        <v>716.55</v>
      </c>
      <c r="L90" s="12">
        <v>1166.07</v>
      </c>
      <c r="M90" s="12">
        <v>652.48</v>
      </c>
      <c r="N90" s="12">
        <v>763.7</v>
      </c>
      <c r="O90" s="12">
        <v>627.83000000000004</v>
      </c>
      <c r="P90" s="12">
        <v>1312.68</v>
      </c>
      <c r="Q90" s="12">
        <v>1871.17</v>
      </c>
      <c r="R90" s="12">
        <f t="shared" si="22"/>
        <v>11891.410000000002</v>
      </c>
      <c r="S90" s="13">
        <f>SUM(R90/T90)</f>
        <v>1.6515847222222224</v>
      </c>
      <c r="T90" s="12">
        <v>7200</v>
      </c>
    </row>
    <row r="91" spans="1:20" x14ac:dyDescent="0.3">
      <c r="A91" s="11"/>
      <c r="B91" s="11"/>
      <c r="C91" s="11"/>
      <c r="D91" s="11"/>
      <c r="E91" s="11" t="s">
        <v>60</v>
      </c>
      <c r="F91" s="12">
        <v>88</v>
      </c>
      <c r="G91" s="12">
        <v>0</v>
      </c>
      <c r="H91" s="12">
        <v>0</v>
      </c>
      <c r="I91" s="12">
        <v>176</v>
      </c>
      <c r="J91" s="12"/>
      <c r="K91" s="12"/>
      <c r="L91" s="12">
        <v>93</v>
      </c>
      <c r="M91" s="12"/>
      <c r="N91" s="12"/>
      <c r="O91" s="12"/>
      <c r="P91" s="12"/>
      <c r="Q91" s="12"/>
      <c r="R91" s="12">
        <f t="shared" si="22"/>
        <v>357</v>
      </c>
      <c r="S91" s="13"/>
      <c r="T91" s="12">
        <v>2004</v>
      </c>
    </row>
    <row r="92" spans="1:20" x14ac:dyDescent="0.3">
      <c r="A92" s="11"/>
      <c r="B92" s="11"/>
      <c r="C92" s="11"/>
      <c r="D92" s="11"/>
      <c r="E92" s="11" t="s">
        <v>61</v>
      </c>
      <c r="F92" s="12">
        <v>0</v>
      </c>
      <c r="G92" s="12">
        <v>2881.19</v>
      </c>
      <c r="H92" s="12">
        <v>1000.18</v>
      </c>
      <c r="I92" s="12">
        <v>1796.29</v>
      </c>
      <c r="J92" s="12"/>
      <c r="K92" s="12"/>
      <c r="L92" s="12"/>
      <c r="M92" s="12">
        <v>525.46</v>
      </c>
      <c r="N92" s="12"/>
      <c r="O92" s="12">
        <v>1463.54</v>
      </c>
      <c r="P92" s="12">
        <v>3115.53</v>
      </c>
      <c r="Q92" s="12">
        <v>676.62</v>
      </c>
      <c r="R92" s="12">
        <f t="shared" si="22"/>
        <v>11458.810000000001</v>
      </c>
      <c r="S92" s="13">
        <f>SUM(R92/T92)</f>
        <v>1.1458718330253359</v>
      </c>
      <c r="T92" s="12">
        <v>10000.08</v>
      </c>
    </row>
    <row r="93" spans="1:20" x14ac:dyDescent="0.3">
      <c r="A93" s="11"/>
      <c r="B93" s="11"/>
      <c r="C93" s="11"/>
      <c r="D93" s="11"/>
      <c r="E93" s="11" t="s">
        <v>62</v>
      </c>
      <c r="F93" s="12">
        <v>393.03</v>
      </c>
      <c r="G93" s="12">
        <v>367.86</v>
      </c>
      <c r="H93" s="12">
        <v>683.2</v>
      </c>
      <c r="I93" s="12">
        <v>594.77</v>
      </c>
      <c r="J93" s="12">
        <v>702.31</v>
      </c>
      <c r="K93" s="12">
        <v>572.57000000000005</v>
      </c>
      <c r="L93" s="12">
        <v>805.68</v>
      </c>
      <c r="M93" s="12">
        <v>502.15</v>
      </c>
      <c r="N93" s="12">
        <v>441.13</v>
      </c>
      <c r="O93" s="12">
        <v>776.17</v>
      </c>
      <c r="P93" s="12">
        <v>836.59</v>
      </c>
      <c r="Q93" s="12">
        <v>749.1</v>
      </c>
      <c r="R93" s="12">
        <f t="shared" si="22"/>
        <v>7424.56</v>
      </c>
      <c r="S93" s="13">
        <f>SUM(R93/T93)</f>
        <v>1.1967375886524823</v>
      </c>
      <c r="T93" s="12">
        <v>6204</v>
      </c>
    </row>
    <row r="94" spans="1:20" x14ac:dyDescent="0.3">
      <c r="A94" s="11"/>
      <c r="B94" s="11"/>
      <c r="C94" s="11"/>
      <c r="D94" s="11" t="s">
        <v>63</v>
      </c>
      <c r="E94" s="11"/>
      <c r="F94" s="14">
        <f>ROUND(SUM(F90:F93),5)</f>
        <v>1393.32</v>
      </c>
      <c r="G94" s="14">
        <f t="shared" ref="G94:R94" si="23">ROUND(SUM(G90:G93),5)</f>
        <v>4430.04</v>
      </c>
      <c r="H94" s="14">
        <f t="shared" si="23"/>
        <v>2627.85</v>
      </c>
      <c r="I94" s="14">
        <f t="shared" si="23"/>
        <v>3413.41</v>
      </c>
      <c r="J94" s="14">
        <f t="shared" si="23"/>
        <v>1599.14</v>
      </c>
      <c r="K94" s="14">
        <f t="shared" si="23"/>
        <v>1289.1199999999999</v>
      </c>
      <c r="L94" s="14">
        <f t="shared" si="23"/>
        <v>2064.75</v>
      </c>
      <c r="M94" s="14">
        <f t="shared" si="23"/>
        <v>1680.09</v>
      </c>
      <c r="N94" s="14">
        <f t="shared" si="23"/>
        <v>1204.83</v>
      </c>
      <c r="O94" s="14">
        <f t="shared" si="23"/>
        <v>2867.54</v>
      </c>
      <c r="P94" s="14">
        <f t="shared" si="23"/>
        <v>5264.8</v>
      </c>
      <c r="Q94" s="14">
        <f t="shared" ref="Q94" si="24">ROUND(SUM(Q90:Q93),5)</f>
        <v>3296.89</v>
      </c>
      <c r="R94" s="14">
        <f t="shared" si="23"/>
        <v>31131.78</v>
      </c>
      <c r="S94" s="13">
        <f>SUM(R94/T94)</f>
        <v>1.2252708587189585</v>
      </c>
      <c r="T94" s="14">
        <f>ROUND(SUM(T89:T93),5)</f>
        <v>25408.080000000002</v>
      </c>
    </row>
    <row r="95" spans="1:20" x14ac:dyDescent="0.3">
      <c r="A95" s="11"/>
      <c r="B95" s="11"/>
      <c r="C95" s="11" t="s">
        <v>64</v>
      </c>
      <c r="D95" s="11"/>
      <c r="E95" s="11"/>
      <c r="F95" s="16">
        <f>ROUND(SUM(F84:F88)+SUM(F94:F94)+SUM(F69:F80),5)</f>
        <v>11177.21</v>
      </c>
      <c r="G95" s="16">
        <f t="shared" ref="G95:R95" si="25">ROUND(SUM(G84:G88)+SUM(G94:G94)+SUM(G69:G80),5)</f>
        <v>7414.57</v>
      </c>
      <c r="H95" s="16">
        <f t="shared" si="25"/>
        <v>16098.61</v>
      </c>
      <c r="I95" s="16">
        <f t="shared" si="25"/>
        <v>6678.34</v>
      </c>
      <c r="J95" s="16">
        <f t="shared" si="25"/>
        <v>9061.06</v>
      </c>
      <c r="K95" s="16">
        <f t="shared" si="25"/>
        <v>7155.51</v>
      </c>
      <c r="L95" s="16">
        <f t="shared" si="25"/>
        <v>7030.48</v>
      </c>
      <c r="M95" s="16">
        <f t="shared" si="25"/>
        <v>7020.48</v>
      </c>
      <c r="N95" s="16">
        <f t="shared" ref="N95:P95" si="26">ROUND(SUM(N84:N88)+SUM(N94:N94)+SUM(N69:N80),5)</f>
        <v>5627.61</v>
      </c>
      <c r="O95" s="16">
        <f t="shared" si="26"/>
        <v>10682.89</v>
      </c>
      <c r="P95" s="16">
        <f t="shared" si="26"/>
        <v>10061.34</v>
      </c>
      <c r="Q95" s="16">
        <f t="shared" ref="Q95" si="27">ROUND(SUM(Q84:Q88)+SUM(Q94:Q94)+SUM(Q69:Q80),5)</f>
        <v>12849.65</v>
      </c>
      <c r="R95" s="16">
        <f t="shared" si="25"/>
        <v>110857.75</v>
      </c>
      <c r="S95" s="13">
        <f>SUM(R95/T95)</f>
        <v>2.2433519669290103</v>
      </c>
      <c r="T95" s="14">
        <f>ROUND(SUM(T68:T88)+SUM(T94:T94),5)</f>
        <v>49416.12</v>
      </c>
    </row>
    <row r="96" spans="1:20" x14ac:dyDescent="0.3">
      <c r="A96" s="11"/>
      <c r="B96" s="11"/>
      <c r="C96" s="11" t="s">
        <v>65</v>
      </c>
      <c r="D96" s="11"/>
      <c r="E96" s="11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3"/>
      <c r="T96" s="12"/>
    </row>
    <row r="97" spans="1:20" x14ac:dyDescent="0.3">
      <c r="A97" s="11"/>
      <c r="B97" s="11"/>
      <c r="C97" s="11"/>
      <c r="D97" s="11" t="s">
        <v>66</v>
      </c>
      <c r="E97" s="11"/>
      <c r="F97" s="12">
        <v>113.25</v>
      </c>
      <c r="G97" s="12">
        <v>113.25</v>
      </c>
      <c r="H97" s="12">
        <v>25</v>
      </c>
      <c r="I97" s="12">
        <v>113.25</v>
      </c>
      <c r="J97" s="12">
        <v>138.25</v>
      </c>
      <c r="K97" s="12"/>
      <c r="L97" s="12">
        <v>73.25</v>
      </c>
      <c r="M97" s="12">
        <v>339.75</v>
      </c>
      <c r="N97" s="12"/>
      <c r="O97" s="12"/>
      <c r="P97" s="12">
        <v>138.25</v>
      </c>
      <c r="Q97" s="12">
        <v>201.5</v>
      </c>
      <c r="R97" s="12">
        <f t="shared" ref="R97:R112" si="28">SUM(F97:Q97)</f>
        <v>1255.75</v>
      </c>
      <c r="S97" s="13">
        <f>SUM(R97/T97)</f>
        <v>0.83716666666666661</v>
      </c>
      <c r="T97" s="12">
        <v>1500</v>
      </c>
    </row>
    <row r="98" spans="1:20" x14ac:dyDescent="0.3">
      <c r="A98" s="11"/>
      <c r="B98" s="11"/>
      <c r="C98" s="11"/>
      <c r="D98" s="11" t="s">
        <v>140</v>
      </c>
      <c r="E98" s="11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>
        <v>50</v>
      </c>
      <c r="R98" s="12"/>
      <c r="S98" s="13"/>
      <c r="T98" s="12"/>
    </row>
    <row r="99" spans="1:20" x14ac:dyDescent="0.3">
      <c r="A99" s="11"/>
      <c r="B99" s="11"/>
      <c r="C99" s="11"/>
      <c r="D99" s="11" t="s">
        <v>94</v>
      </c>
      <c r="E99" s="11"/>
      <c r="F99" s="12"/>
      <c r="G99" s="12"/>
      <c r="H99" s="12"/>
      <c r="I99" s="12">
        <v>47.9</v>
      </c>
      <c r="J99" s="12"/>
      <c r="K99" s="12"/>
      <c r="L99" s="12">
        <v>123.81</v>
      </c>
      <c r="M99" s="12"/>
      <c r="N99" s="12"/>
      <c r="O99" s="12"/>
      <c r="P99" s="12"/>
      <c r="Q99" s="12">
        <v>753.19</v>
      </c>
      <c r="R99" s="12">
        <f t="shared" si="28"/>
        <v>924.90000000000009</v>
      </c>
      <c r="S99" s="13"/>
      <c r="T99" s="12"/>
    </row>
    <row r="100" spans="1:20" x14ac:dyDescent="0.3">
      <c r="A100" s="11"/>
      <c r="B100" s="11"/>
      <c r="C100" s="11"/>
      <c r="D100" s="11" t="s">
        <v>102</v>
      </c>
      <c r="E100" s="11"/>
      <c r="F100" s="12"/>
      <c r="G100" s="12"/>
      <c r="H100" s="12"/>
      <c r="I100" s="12"/>
      <c r="J100" s="12"/>
      <c r="K100" s="12">
        <v>750</v>
      </c>
      <c r="L100" s="12"/>
      <c r="M100" s="12"/>
      <c r="N100" s="12"/>
      <c r="O100" s="12"/>
      <c r="P100" s="12"/>
      <c r="Q100" s="12"/>
      <c r="R100" s="12">
        <f t="shared" si="28"/>
        <v>750</v>
      </c>
      <c r="S100" s="13"/>
      <c r="T100" s="12"/>
    </row>
    <row r="101" spans="1:20" x14ac:dyDescent="0.3">
      <c r="A101" s="11"/>
      <c r="B101" s="11"/>
      <c r="C101" s="11"/>
      <c r="D101" s="11" t="s">
        <v>67</v>
      </c>
      <c r="E101" s="11"/>
      <c r="F101" s="12">
        <v>3451.86</v>
      </c>
      <c r="G101" s="12">
        <v>4985.49</v>
      </c>
      <c r="H101" s="12">
        <v>3372.12</v>
      </c>
      <c r="I101" s="12">
        <v>5146.79</v>
      </c>
      <c r="J101" s="12">
        <v>3160.57</v>
      </c>
      <c r="K101" s="12">
        <v>2865.95</v>
      </c>
      <c r="L101" s="12">
        <v>3200.6</v>
      </c>
      <c r="M101" s="12">
        <v>3005.94</v>
      </c>
      <c r="N101" s="12">
        <v>5012.49</v>
      </c>
      <c r="O101" s="12">
        <v>3197.31</v>
      </c>
      <c r="P101" s="12">
        <v>3338.12</v>
      </c>
      <c r="Q101" s="12">
        <v>3556.41</v>
      </c>
      <c r="R101" s="12">
        <f t="shared" si="28"/>
        <v>44293.649999999994</v>
      </c>
      <c r="S101" s="13">
        <f>SUM(R101/T101)</f>
        <v>0.61294212886084354</v>
      </c>
      <c r="T101" s="12">
        <v>72264</v>
      </c>
    </row>
    <row r="102" spans="1:20" x14ac:dyDescent="0.3">
      <c r="A102" s="11"/>
      <c r="B102" s="11"/>
      <c r="C102" s="11"/>
      <c r="D102" s="11" t="s">
        <v>68</v>
      </c>
      <c r="E102" s="11"/>
      <c r="F102" s="12">
        <v>14.32</v>
      </c>
      <c r="G102" s="12">
        <v>46</v>
      </c>
      <c r="H102" s="12">
        <v>32.9</v>
      </c>
      <c r="I102" s="12">
        <v>18.32</v>
      </c>
      <c r="J102" s="12">
        <v>16.850000000000001</v>
      </c>
      <c r="K102" s="12">
        <v>7.69</v>
      </c>
      <c r="L102" s="12">
        <v>17.95</v>
      </c>
      <c r="M102" s="12">
        <v>31.84</v>
      </c>
      <c r="N102" s="12">
        <v>78.260000000000005</v>
      </c>
      <c r="O102" s="12">
        <v>26.78</v>
      </c>
      <c r="P102" s="12">
        <v>17.649999999999999</v>
      </c>
      <c r="Q102" s="12">
        <v>27.61</v>
      </c>
      <c r="R102" s="12">
        <f t="shared" si="28"/>
        <v>336.16999999999996</v>
      </c>
      <c r="S102" s="13"/>
      <c r="T102" s="12"/>
    </row>
    <row r="103" spans="1:20" x14ac:dyDescent="0.3">
      <c r="A103" s="11"/>
      <c r="B103" s="11"/>
      <c r="C103" s="11"/>
      <c r="D103" s="11" t="s">
        <v>104</v>
      </c>
      <c r="E103" s="11"/>
      <c r="F103" s="12"/>
      <c r="G103" s="12"/>
      <c r="H103" s="12"/>
      <c r="I103" s="12"/>
      <c r="J103" s="12"/>
      <c r="K103" s="12"/>
      <c r="L103" s="12">
        <v>151</v>
      </c>
      <c r="M103" s="12">
        <v>28</v>
      </c>
      <c r="N103" s="12">
        <v>28</v>
      </c>
      <c r="O103" s="12">
        <v>33</v>
      </c>
      <c r="P103" s="12">
        <v>65</v>
      </c>
      <c r="Q103" s="12">
        <v>75</v>
      </c>
      <c r="R103" s="12">
        <f t="shared" si="28"/>
        <v>380</v>
      </c>
      <c r="S103" s="13"/>
      <c r="T103" s="12"/>
    </row>
    <row r="104" spans="1:20" x14ac:dyDescent="0.3">
      <c r="A104" s="11"/>
      <c r="B104" s="11"/>
      <c r="C104" s="11"/>
      <c r="D104" s="11" t="s">
        <v>69</v>
      </c>
      <c r="E104" s="11"/>
      <c r="F104" s="12">
        <v>636.24</v>
      </c>
      <c r="G104" s="12">
        <v>375.29</v>
      </c>
      <c r="H104" s="12">
        <v>391.08</v>
      </c>
      <c r="I104" s="12">
        <v>672.81</v>
      </c>
      <c r="J104" s="12">
        <v>413.12</v>
      </c>
      <c r="K104" s="12">
        <v>374.65</v>
      </c>
      <c r="L104" s="12">
        <v>418.37</v>
      </c>
      <c r="M104" s="12">
        <v>392.93</v>
      </c>
      <c r="N104" s="12">
        <v>554.54</v>
      </c>
      <c r="O104" s="12">
        <v>350.24</v>
      </c>
      <c r="P104" s="12">
        <v>339.09</v>
      </c>
      <c r="Q104" s="12">
        <v>353.35</v>
      </c>
      <c r="R104" s="12">
        <f t="shared" si="28"/>
        <v>5271.71</v>
      </c>
      <c r="S104" s="13"/>
      <c r="T104" s="12"/>
    </row>
    <row r="105" spans="1:20" x14ac:dyDescent="0.3">
      <c r="A105" s="11"/>
      <c r="B105" s="11"/>
      <c r="C105" s="11"/>
      <c r="D105" s="11" t="s">
        <v>70</v>
      </c>
      <c r="E105" s="11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>
        <f t="shared" si="28"/>
        <v>0</v>
      </c>
      <c r="S105" s="13"/>
      <c r="T105" s="12"/>
    </row>
    <row r="106" spans="1:20" x14ac:dyDescent="0.3">
      <c r="A106" s="11"/>
      <c r="B106" s="11"/>
      <c r="C106" s="11"/>
      <c r="D106" s="11"/>
      <c r="E106" s="11" t="s">
        <v>71</v>
      </c>
      <c r="F106" s="12">
        <v>5135.6400000000003</v>
      </c>
      <c r="G106" s="12">
        <v>923.08</v>
      </c>
      <c r="H106" s="12">
        <v>1747.15</v>
      </c>
      <c r="I106" s="12">
        <v>2463.62</v>
      </c>
      <c r="J106" s="12">
        <v>1081.0999999999999</v>
      </c>
      <c r="K106" s="12">
        <v>1756.33</v>
      </c>
      <c r="L106" s="12">
        <v>2618.4899999999998</v>
      </c>
      <c r="M106" s="12">
        <v>1979.08</v>
      </c>
      <c r="N106" s="12">
        <v>3416.28</v>
      </c>
      <c r="O106" s="12">
        <v>797.08</v>
      </c>
      <c r="P106" s="12">
        <v>1817.89</v>
      </c>
      <c r="Q106" s="12">
        <v>3994.7</v>
      </c>
      <c r="R106" s="12">
        <f t="shared" si="28"/>
        <v>27730.440000000002</v>
      </c>
      <c r="S106" s="13"/>
      <c r="T106" s="12"/>
    </row>
    <row r="107" spans="1:20" x14ac:dyDescent="0.3">
      <c r="A107" s="11"/>
      <c r="B107" s="11"/>
      <c r="C107" s="11"/>
      <c r="D107" s="11"/>
      <c r="E107" s="11" t="s">
        <v>72</v>
      </c>
      <c r="F107" s="12">
        <v>19690.5</v>
      </c>
      <c r="G107" s="12">
        <v>25789.5</v>
      </c>
      <c r="H107" s="12">
        <v>22678.75</v>
      </c>
      <c r="I107" s="12">
        <v>36085.51</v>
      </c>
      <c r="J107" s="12">
        <v>21741.25</v>
      </c>
      <c r="K107" s="12">
        <v>17452.25</v>
      </c>
      <c r="L107" s="12">
        <v>21013</v>
      </c>
      <c r="M107" s="12">
        <v>24109</v>
      </c>
      <c r="N107" s="12">
        <v>33154.61</v>
      </c>
      <c r="O107" s="12">
        <v>19498.5</v>
      </c>
      <c r="P107" s="12">
        <v>18372.25</v>
      </c>
      <c r="Q107" s="12">
        <v>20690.25</v>
      </c>
      <c r="R107" s="12">
        <f t="shared" si="28"/>
        <v>280275.37</v>
      </c>
      <c r="S107" s="13"/>
      <c r="T107" s="12"/>
    </row>
    <row r="108" spans="1:20" x14ac:dyDescent="0.3">
      <c r="A108" s="11"/>
      <c r="B108" s="11"/>
      <c r="C108" s="11"/>
      <c r="D108" s="11" t="s">
        <v>73</v>
      </c>
      <c r="E108" s="11"/>
      <c r="F108" s="14">
        <f>ROUND(SUM(F106:F107),5)</f>
        <v>24826.14</v>
      </c>
      <c r="G108" s="14">
        <f t="shared" ref="G108:R108" si="29">ROUND(SUM(G106:G107),5)</f>
        <v>26712.58</v>
      </c>
      <c r="H108" s="14">
        <f t="shared" si="29"/>
        <v>24425.9</v>
      </c>
      <c r="I108" s="14">
        <f t="shared" si="29"/>
        <v>38549.129999999997</v>
      </c>
      <c r="J108" s="14">
        <f t="shared" si="29"/>
        <v>22822.35</v>
      </c>
      <c r="K108" s="14">
        <f t="shared" si="29"/>
        <v>19208.580000000002</v>
      </c>
      <c r="L108" s="14">
        <f t="shared" si="29"/>
        <v>23631.49</v>
      </c>
      <c r="M108" s="14">
        <f t="shared" si="29"/>
        <v>26088.080000000002</v>
      </c>
      <c r="N108" s="14">
        <f t="shared" si="29"/>
        <v>36570.89</v>
      </c>
      <c r="O108" s="14">
        <f t="shared" si="29"/>
        <v>20295.580000000002</v>
      </c>
      <c r="P108" s="14">
        <f t="shared" si="29"/>
        <v>20190.14</v>
      </c>
      <c r="Q108" s="14">
        <f t="shared" si="29"/>
        <v>24684.95</v>
      </c>
      <c r="R108" s="14">
        <f t="shared" si="29"/>
        <v>308005.81</v>
      </c>
      <c r="S108" s="13"/>
      <c r="T108" s="14">
        <v>298224</v>
      </c>
    </row>
    <row r="109" spans="1:20" x14ac:dyDescent="0.3">
      <c r="A109" s="11"/>
      <c r="B109" s="11"/>
      <c r="C109" s="11"/>
      <c r="D109" s="11" t="s">
        <v>74</v>
      </c>
      <c r="E109" s="11"/>
      <c r="F109" s="12">
        <v>16000.02</v>
      </c>
      <c r="G109" s="12">
        <v>16000.02</v>
      </c>
      <c r="H109" s="12">
        <v>12653.86</v>
      </c>
      <c r="I109" s="12">
        <v>19115.400000000001</v>
      </c>
      <c r="J109" s="12">
        <v>12769.24</v>
      </c>
      <c r="K109" s="12">
        <v>12769.24</v>
      </c>
      <c r="L109" s="12">
        <v>12769.24</v>
      </c>
      <c r="M109" s="12">
        <v>11000.01</v>
      </c>
      <c r="N109" s="12">
        <v>24826.639999999999</v>
      </c>
      <c r="O109" s="12">
        <v>20769.240000000002</v>
      </c>
      <c r="P109" s="12">
        <v>20846.16</v>
      </c>
      <c r="Q109" s="12">
        <v>20230.64</v>
      </c>
      <c r="R109" s="12">
        <f t="shared" si="28"/>
        <v>199749.71000000002</v>
      </c>
      <c r="S109" s="13"/>
      <c r="T109" s="12">
        <v>208000.08</v>
      </c>
    </row>
    <row r="110" spans="1:20" x14ac:dyDescent="0.3">
      <c r="A110" s="11"/>
      <c r="B110" s="11"/>
      <c r="C110" s="11"/>
      <c r="D110" s="11" t="s">
        <v>75</v>
      </c>
      <c r="E110" s="11"/>
      <c r="F110" s="12">
        <v>3576</v>
      </c>
      <c r="G110" s="12">
        <v>7000</v>
      </c>
      <c r="H110" s="12">
        <v>7000</v>
      </c>
      <c r="I110" s="12">
        <v>9524.57</v>
      </c>
      <c r="J110" s="12">
        <v>3783</v>
      </c>
      <c r="K110" s="12">
        <v>2795.08</v>
      </c>
      <c r="L110" s="12">
        <v>4999.4799999999996</v>
      </c>
      <c r="M110" s="12">
        <v>721.81</v>
      </c>
      <c r="N110" s="12">
        <v>935.19</v>
      </c>
      <c r="O110" s="12">
        <v>168.1</v>
      </c>
      <c r="P110" s="12">
        <v>2599.4</v>
      </c>
      <c r="Q110" s="12"/>
      <c r="R110" s="12">
        <f t="shared" si="28"/>
        <v>43102.630000000005</v>
      </c>
      <c r="S110" s="13"/>
      <c r="T110" s="12">
        <v>96000</v>
      </c>
    </row>
    <row r="111" spans="1:20" x14ac:dyDescent="0.3">
      <c r="A111" s="11"/>
      <c r="B111" s="11"/>
      <c r="C111" s="11"/>
      <c r="D111" s="11" t="s">
        <v>76</v>
      </c>
      <c r="E111" s="11"/>
      <c r="F111" s="12">
        <v>720</v>
      </c>
      <c r="G111" s="12">
        <v>1345.43</v>
      </c>
      <c r="H111" s="12">
        <v>0</v>
      </c>
      <c r="I111" s="12">
        <v>0</v>
      </c>
      <c r="J111" s="12">
        <v>1860.38</v>
      </c>
      <c r="K111" s="12">
        <v>2690.42</v>
      </c>
      <c r="L111" s="12">
        <v>408</v>
      </c>
      <c r="M111" s="12">
        <v>1483.17</v>
      </c>
      <c r="N111" s="12">
        <v>3190.32</v>
      </c>
      <c r="O111" s="12">
        <v>350</v>
      </c>
      <c r="P111" s="12"/>
      <c r="Q111" s="12">
        <v>1573.52</v>
      </c>
      <c r="R111" s="12">
        <f t="shared" si="28"/>
        <v>13621.240000000002</v>
      </c>
      <c r="S111" s="13"/>
      <c r="T111" s="12"/>
    </row>
    <row r="112" spans="1:20" x14ac:dyDescent="0.3">
      <c r="A112" s="11"/>
      <c r="B112" s="11"/>
      <c r="C112" s="11"/>
      <c r="D112" s="11" t="s">
        <v>92</v>
      </c>
      <c r="E112" s="11"/>
      <c r="F112" s="12"/>
      <c r="G112" s="12"/>
      <c r="H112" s="12"/>
      <c r="I112" s="12">
        <v>89</v>
      </c>
      <c r="J112" s="12">
        <v>80</v>
      </c>
      <c r="K112" s="12"/>
      <c r="L112" s="12">
        <v>30</v>
      </c>
      <c r="M112" s="12">
        <v>0</v>
      </c>
      <c r="N112" s="12">
        <v>0</v>
      </c>
      <c r="O112" s="12">
        <v>211.62</v>
      </c>
      <c r="P112" s="12"/>
      <c r="Q112" s="12"/>
      <c r="R112" s="12">
        <f t="shared" si="28"/>
        <v>410.62</v>
      </c>
      <c r="S112" s="13"/>
      <c r="T112" s="12"/>
    </row>
    <row r="113" spans="1:20" x14ac:dyDescent="0.3">
      <c r="A113" s="11"/>
      <c r="B113" s="11"/>
      <c r="C113" s="11" t="s">
        <v>77</v>
      </c>
      <c r="D113" s="11"/>
      <c r="E113" s="11"/>
      <c r="F113" s="14">
        <f t="shared" ref="F113:R113" si="30">ROUND(SUM(F97:F104)+SUM(F108:F112),5)</f>
        <v>49337.83</v>
      </c>
      <c r="G113" s="14">
        <f t="shared" si="30"/>
        <v>56578.06</v>
      </c>
      <c r="H113" s="14">
        <f t="shared" si="30"/>
        <v>47900.86</v>
      </c>
      <c r="I113" s="14">
        <f t="shared" si="30"/>
        <v>73277.17</v>
      </c>
      <c r="J113" s="14">
        <f t="shared" si="30"/>
        <v>45043.76</v>
      </c>
      <c r="K113" s="14">
        <f t="shared" si="30"/>
        <v>41461.61</v>
      </c>
      <c r="L113" s="14">
        <f t="shared" si="30"/>
        <v>45823.19</v>
      </c>
      <c r="M113" s="14">
        <f t="shared" si="30"/>
        <v>43091.53</v>
      </c>
      <c r="N113" s="14">
        <f t="shared" ref="N113:P113" si="31">ROUND(SUM(N97:N104)+SUM(N108:N112),5)</f>
        <v>71196.33</v>
      </c>
      <c r="O113" s="14">
        <f t="shared" si="31"/>
        <v>45401.87</v>
      </c>
      <c r="P113" s="14">
        <f t="shared" si="31"/>
        <v>47533.81</v>
      </c>
      <c r="Q113" s="14">
        <f t="shared" ref="Q113" si="32">ROUND(SUM(Q97:Q104)+SUM(Q108:Q112),5)</f>
        <v>51506.17</v>
      </c>
      <c r="R113" s="14">
        <f t="shared" si="30"/>
        <v>618102.18999999994</v>
      </c>
      <c r="S113" s="13">
        <f>SUM(R113/T113)</f>
        <v>0.91436847525477072</v>
      </c>
      <c r="T113" s="14">
        <f>ROUND(SUM(T96:T104)+SUM(T108:T111),5)</f>
        <v>675988.08</v>
      </c>
    </row>
    <row r="114" spans="1:20" x14ac:dyDescent="0.3">
      <c r="A114" s="11"/>
      <c r="B114" s="11" t="s">
        <v>78</v>
      </c>
      <c r="C114" s="11"/>
      <c r="D114" s="11"/>
      <c r="E114" s="11"/>
      <c r="F114" s="14">
        <f t="shared" ref="F114:R114" si="33">ROUND(F53+F62+F67+F95+SUM(F113:F113),5)</f>
        <v>78317.850000000006</v>
      </c>
      <c r="G114" s="14">
        <f t="shared" si="33"/>
        <v>67918.66</v>
      </c>
      <c r="H114" s="14">
        <f t="shared" si="33"/>
        <v>98151.96</v>
      </c>
      <c r="I114" s="14">
        <f t="shared" si="33"/>
        <v>85529.44</v>
      </c>
      <c r="J114" s="14">
        <f t="shared" si="33"/>
        <v>64613.16</v>
      </c>
      <c r="K114" s="14">
        <f t="shared" si="33"/>
        <v>63082.86</v>
      </c>
      <c r="L114" s="14">
        <f t="shared" si="33"/>
        <v>57607.199999999997</v>
      </c>
      <c r="M114" s="14">
        <f t="shared" si="33"/>
        <v>53443.4</v>
      </c>
      <c r="N114" s="14">
        <f t="shared" si="33"/>
        <v>86128.12</v>
      </c>
      <c r="O114" s="14">
        <f t="shared" si="33"/>
        <v>59661.83</v>
      </c>
      <c r="P114" s="14">
        <f t="shared" si="33"/>
        <v>67757.84</v>
      </c>
      <c r="Q114" s="14">
        <f t="shared" si="33"/>
        <v>68213.649999999994</v>
      </c>
      <c r="R114" s="14">
        <f t="shared" si="33"/>
        <v>848911.05</v>
      </c>
      <c r="S114" s="13">
        <f>SUM(R114/T114)</f>
        <v>1.0986517832456193</v>
      </c>
      <c r="T114" s="14">
        <f>ROUND(T43+T53+T67+T95+SUM(T113:T113),5)</f>
        <v>772684.36</v>
      </c>
    </row>
    <row r="115" spans="1:20" ht="16.2" thickBot="1" x14ac:dyDescent="0.35">
      <c r="A115" s="11" t="s">
        <v>108</v>
      </c>
      <c r="B115" s="11"/>
      <c r="C115" s="11"/>
      <c r="D115" s="11"/>
      <c r="E115" s="11"/>
      <c r="F115" s="17">
        <f t="shared" ref="F115:R115" si="34">ROUND(F2+F42-F114,5)</f>
        <v>-15205.14</v>
      </c>
      <c r="G115" s="17">
        <f t="shared" si="34"/>
        <v>34117.24</v>
      </c>
      <c r="H115" s="17">
        <f t="shared" si="34"/>
        <v>-15889.17</v>
      </c>
      <c r="I115" s="17">
        <f t="shared" si="34"/>
        <v>203810.22</v>
      </c>
      <c r="J115" s="17">
        <f t="shared" si="34"/>
        <v>-45642.34</v>
      </c>
      <c r="K115" s="17">
        <f t="shared" si="34"/>
        <v>26653.53</v>
      </c>
      <c r="L115" s="17">
        <f t="shared" si="34"/>
        <v>-43544.63</v>
      </c>
      <c r="M115" s="17">
        <f t="shared" si="34"/>
        <v>-11904.06</v>
      </c>
      <c r="N115" s="17">
        <f t="shared" si="34"/>
        <v>-43447.75</v>
      </c>
      <c r="O115" s="17">
        <f t="shared" si="34"/>
        <v>2705.82</v>
      </c>
      <c r="P115" s="17">
        <f t="shared" si="34"/>
        <v>-23656.67</v>
      </c>
      <c r="Q115" s="17">
        <f t="shared" si="34"/>
        <v>16706.68</v>
      </c>
      <c r="R115" s="17">
        <f t="shared" si="34"/>
        <v>86218.65</v>
      </c>
      <c r="S115" s="13"/>
      <c r="T115" s="12">
        <f>ROUND(T2+T42-T114,5)</f>
        <v>-106184.32000000001</v>
      </c>
    </row>
    <row r="116" spans="1:20" s="4" customFormat="1" ht="16.2" thickTop="1" x14ac:dyDescent="0.3">
      <c r="A116" s="18"/>
      <c r="B116" s="18"/>
      <c r="C116" s="18"/>
      <c r="D116" s="18"/>
      <c r="E116" s="18"/>
      <c r="S116" s="3"/>
    </row>
    <row r="117" spans="1:20" s="4" customFormat="1" x14ac:dyDescent="0.3">
      <c r="A117" s="18"/>
      <c r="B117" s="18"/>
      <c r="C117" s="18"/>
      <c r="D117" s="18"/>
      <c r="E117" s="19" t="s">
        <v>107</v>
      </c>
      <c r="F117" s="20"/>
      <c r="G117" s="20"/>
      <c r="S117" s="3"/>
    </row>
    <row r="118" spans="1:20" s="4" customFormat="1" x14ac:dyDescent="0.3">
      <c r="A118" s="18"/>
      <c r="B118" s="18"/>
      <c r="C118" s="18"/>
      <c r="D118" s="18"/>
      <c r="E118" s="21">
        <v>44743</v>
      </c>
      <c r="F118" s="20" t="s">
        <v>117</v>
      </c>
      <c r="G118" s="20"/>
      <c r="S118" s="3"/>
    </row>
    <row r="119" spans="1:20" s="4" customFormat="1" x14ac:dyDescent="0.3">
      <c r="A119" s="18"/>
      <c r="B119" s="18"/>
      <c r="C119" s="18"/>
      <c r="D119" s="18"/>
      <c r="E119" s="21">
        <v>44743</v>
      </c>
      <c r="F119" s="20" t="s">
        <v>110</v>
      </c>
      <c r="G119" s="20"/>
      <c r="S119" s="3"/>
    </row>
    <row r="120" spans="1:20" s="4" customFormat="1" x14ac:dyDescent="0.3">
      <c r="A120" s="18"/>
      <c r="B120" s="18"/>
      <c r="C120" s="18"/>
      <c r="D120" s="18"/>
      <c r="E120" s="21">
        <v>44795</v>
      </c>
      <c r="F120" s="20" t="s">
        <v>118</v>
      </c>
      <c r="G120" s="20"/>
      <c r="S120" s="3"/>
    </row>
    <row r="121" spans="1:20" s="4" customFormat="1" x14ac:dyDescent="0.3">
      <c r="A121" s="18"/>
      <c r="B121" s="18"/>
      <c r="C121" s="18"/>
      <c r="D121" s="18"/>
      <c r="E121" s="21">
        <v>44774</v>
      </c>
      <c r="F121" s="20" t="s">
        <v>109</v>
      </c>
      <c r="G121" s="20"/>
      <c r="S121" s="3"/>
    </row>
    <row r="122" spans="1:20" s="4" customFormat="1" x14ac:dyDescent="0.3">
      <c r="A122" s="18"/>
      <c r="B122" s="18"/>
      <c r="C122" s="18"/>
      <c r="D122" s="18"/>
      <c r="E122" s="22" t="s">
        <v>116</v>
      </c>
      <c r="F122" s="20" t="s">
        <v>126</v>
      </c>
      <c r="G122" s="20"/>
      <c r="S122" s="3"/>
    </row>
    <row r="123" spans="1:20" s="4" customFormat="1" x14ac:dyDescent="0.3">
      <c r="A123" s="18"/>
      <c r="B123" s="18"/>
      <c r="C123" s="18"/>
      <c r="D123" s="18"/>
      <c r="E123" s="22" t="s">
        <v>116</v>
      </c>
      <c r="F123" s="20" t="s">
        <v>127</v>
      </c>
      <c r="G123" s="20"/>
      <c r="S123" s="3"/>
    </row>
    <row r="124" spans="1:20" s="4" customFormat="1" x14ac:dyDescent="0.3">
      <c r="A124" s="18"/>
      <c r="B124" s="18"/>
      <c r="C124" s="18"/>
      <c r="D124" s="18"/>
      <c r="E124" s="22" t="s">
        <v>123</v>
      </c>
      <c r="F124" s="20" t="s">
        <v>122</v>
      </c>
      <c r="G124" s="20"/>
      <c r="S124" s="3"/>
    </row>
    <row r="125" spans="1:20" s="4" customFormat="1" x14ac:dyDescent="0.3">
      <c r="A125" s="18"/>
      <c r="B125" s="18"/>
      <c r="C125" s="18"/>
      <c r="D125" s="18"/>
      <c r="E125" s="22" t="s">
        <v>123</v>
      </c>
      <c r="F125" s="20" t="s">
        <v>128</v>
      </c>
      <c r="G125" s="20"/>
      <c r="S125" s="3"/>
    </row>
    <row r="126" spans="1:20" s="4" customFormat="1" x14ac:dyDescent="0.3">
      <c r="A126" s="18"/>
      <c r="B126" s="18"/>
      <c r="C126" s="18"/>
      <c r="D126" s="18"/>
      <c r="E126" s="22" t="s">
        <v>130</v>
      </c>
      <c r="F126" s="20" t="s">
        <v>131</v>
      </c>
      <c r="G126" s="20"/>
      <c r="S126" s="3"/>
    </row>
    <row r="127" spans="1:20" s="4" customFormat="1" x14ac:dyDescent="0.3">
      <c r="A127" s="18"/>
      <c r="B127" s="18"/>
      <c r="C127" s="18"/>
      <c r="D127" s="18"/>
      <c r="E127" s="22" t="s">
        <v>142</v>
      </c>
      <c r="F127" s="20" t="s">
        <v>143</v>
      </c>
      <c r="G127" s="20"/>
      <c r="S127" s="3"/>
    </row>
  </sheetData>
  <printOptions horizontalCentered="1" gridLines="1"/>
  <pageMargins left="0.25" right="0.25" top="1" bottom="0.5" header="0.3" footer="0.3"/>
  <pageSetup paperSize="5" scale="72" fitToHeight="0" orientation="landscape" horizontalDpi="1200" verticalDpi="1200" r:id="rId1"/>
  <headerFooter>
    <oddHeader>&amp;C&amp;"-,Italic"&amp;16Fairbanks Youth Advocates
Monthly Budget Comparrison Report</oddHeader>
    <oddFooter>&amp;CPage# &amp;P of 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July 2023</vt:lpstr>
      <vt:lpstr>May 2023</vt:lpstr>
      <vt:lpstr>Apr 2023</vt:lpstr>
      <vt:lpstr>Jan-Mar 2023 (Revised)</vt:lpstr>
      <vt:lpstr>Mar 2023</vt:lpstr>
      <vt:lpstr>Feb 2023</vt:lpstr>
      <vt:lpstr>Jan 2023</vt:lpstr>
      <vt:lpstr>Dec 2022</vt:lpstr>
      <vt:lpstr>'July 2023'!Print_Area</vt:lpstr>
      <vt:lpstr>'Apr 2023'!Print_Titles</vt:lpstr>
      <vt:lpstr>'Dec 2022'!Print_Titles</vt:lpstr>
      <vt:lpstr>'Feb 2023'!Print_Titles</vt:lpstr>
      <vt:lpstr>'Jan 2023'!Print_Titles</vt:lpstr>
      <vt:lpstr>'Jan-Mar 2023 (Revised)'!Print_Titles</vt:lpstr>
      <vt:lpstr>'July 2023'!Print_Titles</vt:lpstr>
      <vt:lpstr>'Mar 2023'!Print_Titles</vt:lpstr>
      <vt:lpstr>'May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Taylor</dc:creator>
  <cp:lastModifiedBy>Brian Taylor</cp:lastModifiedBy>
  <cp:lastPrinted>2023-08-21T22:58:51Z</cp:lastPrinted>
  <dcterms:created xsi:type="dcterms:W3CDTF">2022-03-22T21:22:48Z</dcterms:created>
  <dcterms:modified xsi:type="dcterms:W3CDTF">2023-08-21T23:11:27Z</dcterms:modified>
</cp:coreProperties>
</file>