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Taylor\Desktop\"/>
    </mc:Choice>
  </mc:AlternateContent>
  <xr:revisionPtr revIDLastSave="0" documentId="13_ncr:1_{C297C05C-68D0-4449-AFF1-2008B4E9591B}" xr6:coauthVersionLast="47" xr6:coauthVersionMax="47" xr10:uidLastSave="{00000000-0000-0000-0000-000000000000}"/>
  <bookViews>
    <workbookView xWindow="-108" yWindow="-108" windowWidth="23256" windowHeight="13896" xr2:uid="{1E9C3881-D682-4739-8B45-4D51E00E0447}"/>
  </bookViews>
  <sheets>
    <sheet name="2024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R111" i="1"/>
  <c r="R61" i="1"/>
  <c r="R83" i="1"/>
  <c r="R93" i="1"/>
  <c r="R53" i="1"/>
  <c r="R37" i="1"/>
  <c r="R42" i="1"/>
  <c r="Q111" i="1"/>
  <c r="H111" i="1"/>
  <c r="P107" i="1"/>
  <c r="P111" i="1" s="1"/>
  <c r="O107" i="1"/>
  <c r="O111" i="1" s="1"/>
  <c r="N107" i="1"/>
  <c r="N111" i="1" s="1"/>
  <c r="M107" i="1"/>
  <c r="M111" i="1" s="1"/>
  <c r="L107" i="1"/>
  <c r="L111" i="1" s="1"/>
  <c r="K107" i="1"/>
  <c r="K111" i="1" s="1"/>
  <c r="J107" i="1"/>
  <c r="J111" i="1" s="1"/>
  <c r="I107" i="1"/>
  <c r="I111" i="1" s="1"/>
  <c r="H107" i="1"/>
  <c r="G107" i="1"/>
  <c r="G111" i="1" s="1"/>
  <c r="F107" i="1"/>
  <c r="F111" i="1" s="1"/>
  <c r="Q93" i="1"/>
  <c r="Q94" i="1" s="1"/>
  <c r="P93" i="1"/>
  <c r="O93" i="1"/>
  <c r="N93" i="1"/>
  <c r="M93" i="1"/>
  <c r="L93" i="1"/>
  <c r="K93" i="1"/>
  <c r="J93" i="1"/>
  <c r="I93" i="1"/>
  <c r="H93" i="1"/>
  <c r="G93" i="1"/>
  <c r="F93" i="1"/>
  <c r="P83" i="1"/>
  <c r="O83" i="1"/>
  <c r="N83" i="1"/>
  <c r="M83" i="1"/>
  <c r="L83" i="1"/>
  <c r="K83" i="1"/>
  <c r="J83" i="1"/>
  <c r="I83" i="1"/>
  <c r="H83" i="1"/>
  <c r="G83" i="1"/>
  <c r="F83" i="1"/>
  <c r="Q66" i="1"/>
  <c r="P66" i="1"/>
  <c r="O66" i="1"/>
  <c r="N66" i="1"/>
  <c r="M66" i="1"/>
  <c r="L66" i="1"/>
  <c r="K66" i="1"/>
  <c r="J66" i="1"/>
  <c r="I66" i="1"/>
  <c r="H66" i="1"/>
  <c r="G66" i="1"/>
  <c r="F66" i="1"/>
  <c r="P61" i="1"/>
  <c r="O61" i="1"/>
  <c r="N61" i="1"/>
  <c r="M61" i="1"/>
  <c r="L61" i="1"/>
  <c r="K61" i="1"/>
  <c r="J61" i="1"/>
  <c r="I61" i="1"/>
  <c r="H61" i="1"/>
  <c r="G61" i="1"/>
  <c r="F61" i="1"/>
  <c r="Q53" i="1"/>
  <c r="P53" i="1"/>
  <c r="O53" i="1"/>
  <c r="N53" i="1"/>
  <c r="M53" i="1"/>
  <c r="L53" i="1"/>
  <c r="K53" i="1"/>
  <c r="J53" i="1"/>
  <c r="I53" i="1"/>
  <c r="H53" i="1"/>
  <c r="G53" i="1"/>
  <c r="F53" i="1"/>
  <c r="Q41" i="1"/>
  <c r="P41" i="1"/>
  <c r="O41" i="1"/>
  <c r="N41" i="1"/>
  <c r="M41" i="1"/>
  <c r="L41" i="1"/>
  <c r="K41" i="1"/>
  <c r="J41" i="1"/>
  <c r="I41" i="1"/>
  <c r="H41" i="1"/>
  <c r="G41" i="1"/>
  <c r="F41" i="1"/>
  <c r="P37" i="1"/>
  <c r="O37" i="1"/>
  <c r="N37" i="1"/>
  <c r="M37" i="1"/>
  <c r="L37" i="1"/>
  <c r="K37" i="1"/>
  <c r="J37" i="1"/>
  <c r="I37" i="1"/>
  <c r="H37" i="1"/>
  <c r="G37" i="1"/>
  <c r="F37" i="1"/>
  <c r="Q26" i="1"/>
  <c r="P26" i="1"/>
  <c r="O26" i="1"/>
  <c r="N26" i="1"/>
  <c r="M26" i="1"/>
  <c r="L26" i="1"/>
  <c r="K26" i="1"/>
  <c r="J26" i="1"/>
  <c r="I26" i="1"/>
  <c r="H26" i="1"/>
  <c r="G26" i="1"/>
  <c r="F26" i="1"/>
  <c r="Q22" i="1"/>
  <c r="P22" i="1"/>
  <c r="O22" i="1"/>
  <c r="N22" i="1"/>
  <c r="M22" i="1"/>
  <c r="L22" i="1"/>
  <c r="K22" i="1"/>
  <c r="J22" i="1"/>
  <c r="I22" i="1"/>
  <c r="H22" i="1"/>
  <c r="G22" i="1"/>
  <c r="F22" i="1"/>
  <c r="Q19" i="1"/>
  <c r="P19" i="1"/>
  <c r="O19" i="1"/>
  <c r="N19" i="1"/>
  <c r="M19" i="1"/>
  <c r="L19" i="1"/>
  <c r="K19" i="1"/>
  <c r="J19" i="1"/>
  <c r="I19" i="1"/>
  <c r="H19" i="1"/>
  <c r="G19" i="1"/>
  <c r="F19" i="1"/>
  <c r="P9" i="1"/>
  <c r="O9" i="1"/>
  <c r="N9" i="1"/>
  <c r="M9" i="1"/>
  <c r="L9" i="1"/>
  <c r="K9" i="1"/>
  <c r="J9" i="1"/>
  <c r="I9" i="1"/>
  <c r="H9" i="1"/>
  <c r="G9" i="1"/>
  <c r="F9" i="1"/>
  <c r="R94" i="1" l="1"/>
  <c r="R112" i="1" s="1"/>
  <c r="R113" i="1" s="1"/>
  <c r="F94" i="1"/>
  <c r="F112" i="1" s="1"/>
  <c r="G94" i="1"/>
  <c r="G112" i="1" s="1"/>
  <c r="H94" i="1"/>
  <c r="H112" i="1" s="1"/>
  <c r="J94" i="1"/>
  <c r="J112" i="1" s="1"/>
  <c r="K94" i="1"/>
  <c r="L94" i="1"/>
  <c r="L112" i="1" s="1"/>
  <c r="L113" i="1" s="1"/>
  <c r="M94" i="1"/>
  <c r="M112" i="1" s="1"/>
  <c r="N94" i="1"/>
  <c r="N112" i="1" s="1"/>
  <c r="P42" i="1"/>
  <c r="Q42" i="1"/>
  <c r="J42" i="1"/>
  <c r="I94" i="1"/>
  <c r="I112" i="1" s="1"/>
  <c r="O42" i="1"/>
  <c r="H42" i="1"/>
  <c r="N42" i="1"/>
  <c r="O94" i="1"/>
  <c r="O112" i="1" s="1"/>
  <c r="Q112" i="1"/>
  <c r="P94" i="1"/>
  <c r="P112" i="1" s="1"/>
  <c r="F42" i="1"/>
  <c r="I42" i="1"/>
  <c r="M42" i="1"/>
  <c r="G42" i="1"/>
  <c r="K42" i="1"/>
  <c r="L42" i="1"/>
  <c r="K112" i="1"/>
  <c r="J113" i="1" l="1"/>
  <c r="I113" i="1"/>
  <c r="P113" i="1"/>
  <c r="N113" i="1"/>
  <c r="Q113" i="1"/>
  <c r="K113" i="1"/>
  <c r="M113" i="1"/>
  <c r="O113" i="1"/>
  <c r="G113" i="1"/>
  <c r="F113" i="1"/>
  <c r="H113" i="1"/>
</calcChain>
</file>

<file path=xl/sharedStrings.xml><?xml version="1.0" encoding="utf-8"?>
<sst xmlns="http://schemas.openxmlformats.org/spreadsheetml/2006/main" count="157" uniqueCount="156">
  <si>
    <t>Feb 22</t>
  </si>
  <si>
    <t xml:space="preserve"> Mar 22</t>
  </si>
  <si>
    <t xml:space="preserve"> Apr 22</t>
  </si>
  <si>
    <t xml:space="preserve"> May 22</t>
  </si>
  <si>
    <t xml:space="preserve"> Jun 22</t>
  </si>
  <si>
    <t xml:space="preserve"> Jul 22</t>
  </si>
  <si>
    <t xml:space="preserve"> Aug 22</t>
  </si>
  <si>
    <t xml:space="preserve"> Sep 22</t>
  </si>
  <si>
    <t xml:space="preserve"> Oct 22</t>
  </si>
  <si>
    <t xml:space="preserve"> Nov 22</t>
  </si>
  <si>
    <t xml:space="preserve"> Dec 22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</si>
  <si>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</si>
  <si>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</si>
  <si>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</si>
  <si>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</si>
  <si>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</si>
  <si>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43460 · Church</t>
  </si>
  <si>
    <t>43470 - Schools</t>
  </si>
  <si>
    <t>Total 43400 · Direct Public Support</t>
  </si>
  <si>
    <t>44500 · Grant Funds Income</t>
  </si>
  <si>
    <t>44501 - Grant Funds - Designated</t>
  </si>
  <si>
    <t>44505 - AK Mental Health Trust</t>
  </si>
  <si>
    <t>44510 · BHAP Grant Funds</t>
  </si>
  <si>
    <t>44520 · ESG Grant Funds</t>
  </si>
  <si>
    <t>44530 - The Alaska Community Foundation</t>
  </si>
  <si>
    <t>44550 -  Grant Funds - Undesignated</t>
  </si>
  <si>
    <t>44560 - Alyeska Grant Funds</t>
  </si>
  <si>
    <t>44570 - GVEA Good Cents Funds</t>
  </si>
  <si>
    <t>Total 44500 · Grant Funds Income</t>
  </si>
  <si>
    <t>44800 · Indirect Public Support</t>
  </si>
  <si>
    <t>44815 · Pick.Click.Give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</si>
  <si>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</si>
  <si>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</si>
  <si>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</si>
  <si>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</si>
  <si>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</si>
  <si>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</si>
  <si>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46430 - Fundraiser Events</t>
  </si>
  <si>
    <t>46435 · Interest Income</t>
  </si>
  <si>
    <t>46436 - Realized Gain / Loss</t>
  </si>
  <si>
    <t>46440 - Refunds &amp; Reimbursements</t>
  </si>
  <si>
    <t>46450 · OCS Child Reimbursement</t>
  </si>
  <si>
    <t>46445 - Tax Refund Income</t>
  </si>
  <si>
    <t>46455 - Unrealized Gain / Loss</t>
  </si>
  <si>
    <t>46400 · Other Types of Income - Other</t>
  </si>
  <si>
    <t>Total 46400 · Other Types of Income</t>
  </si>
  <si>
    <t>47200 · Counseling Income</t>
  </si>
  <si>
    <t>47220 · Client Payments (via Square)</t>
  </si>
  <si>
    <t>47240 · Insurance Payments</t>
  </si>
  <si>
    <t>Total 47200 · Counseling Income</t>
  </si>
  <si>
    <t>Total Income</t>
  </si>
  <si>
    <t>Expense</t>
  </si>
  <si>
    <t>62100 · Contract Services</t>
  </si>
  <si>
    <t>62110 · Accounting / CPA Fees</t>
  </si>
  <si>
    <t>62116 - Consulting Services</t>
  </si>
  <si>
    <t>62120 - Forensic Services</t>
  </si>
  <si>
    <t>62125 - Waste Management Services</t>
  </si>
  <si>
    <t>62130 - Printer / Copier Services</t>
  </si>
  <si>
    <t>62150 · Billing Services</t>
  </si>
  <si>
    <t>62160 - Shredding Services</t>
  </si>
  <si>
    <t>62100 · Contract Services - Other</t>
  </si>
  <si>
    <t>Total 62100 · Contract Services</t>
  </si>
  <si>
    <t>62500 - Counseling Expenses</t>
  </si>
  <si>
    <t>62512 - Computer Software</t>
  </si>
  <si>
    <t>62515 - Counselor Training &amp; Education</t>
  </si>
  <si>
    <t>62800 - Facilities &amp; Equipment</t>
  </si>
  <si>
    <t>62805 - Appliances</t>
  </si>
  <si>
    <t>62840 - Equip. Rental &amp; Maintenance</t>
  </si>
  <si>
    <t>62900 - Technology &amp; Computers</t>
  </si>
  <si>
    <t>62500 &amp; 62800 Total Counseling &amp; Facilities</t>
  </si>
  <si>
    <t>64000 · Insurance</t>
  </si>
  <si>
    <t>65120 -  Liability &amp; Fraud</t>
  </si>
  <si>
    <t>65130 · Property Insurance</t>
  </si>
  <si>
    <t>65140 · Workman's Comp. Insurance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</si>
  <si>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</si>
  <si>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</si>
  <si>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</si>
  <si>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</si>
  <si>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</si>
  <si>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</si>
  <si>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</si>
  <si>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</si>
  <si>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</si>
  <si>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</si>
  <si>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</si>
  <si>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</si>
  <si>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65037 -  Shelter Activities</t>
  </si>
  <si>
    <t>65038 · Snowplowing</t>
  </si>
  <si>
    <t>65040 · Supplies</t>
  </si>
  <si>
    <t>65045 - Groceries &amp; Misc. for The Door</t>
  </si>
  <si>
    <t>65046 - Office Supplies</t>
  </si>
  <si>
    <t>Total 65040 -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</si>
  <si>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</si>
  <si>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</si>
  <si>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</si>
  <si>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</si>
  <si>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</si>
  <si>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</si>
  <si>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</si>
  <si>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</si>
  <si>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</si>
  <si>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</si>
  <si>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Total 65000 · Operations</t>
  </si>
  <si>
    <t>66000 · Payroll Expenses</t>
  </si>
  <si>
    <t>66050 · Background Check / Fingerprints</t>
  </si>
  <si>
    <t>66055 - DEC Food Workers</t>
  </si>
  <si>
    <t>66060 - Employee Appreciation</t>
  </si>
  <si>
    <t>66070 - Employee Health Benefit</t>
  </si>
  <si>
    <t>66100 · Federal Tax Expense</t>
  </si>
  <si>
    <t>66150 · FUTA</t>
  </si>
  <si>
    <t>66170 - Payroll Processing</t>
  </si>
  <si>
    <t>66200 · State Unemployement Tax</t>
  </si>
  <si>
    <t>66300 · Wages</t>
  </si>
  <si>
    <t>66370 · Overtime Wages</t>
  </si>
  <si>
    <t>66375 · Hourly Wages</t>
  </si>
  <si>
    <t>Total 66300 · Wages</t>
  </si>
  <si>
    <t>66350 · Salary</t>
  </si>
  <si>
    <t>66385 · Paid Time Off (PTO)</t>
  </si>
  <si>
    <t>66395 - Fitness Reimbursement</t>
  </si>
  <si>
    <t>Total 66000 · Payroll Expenses</t>
  </si>
  <si>
    <t>Total Expense</t>
  </si>
  <si>
    <t>Net  Income</t>
  </si>
  <si>
    <t>Annual Budget 2023</t>
  </si>
  <si>
    <t>NOTES</t>
  </si>
  <si>
    <t>This is using the 2023 "gains" from our investments in 3 funds: Yochem, Fran Clar, Keep Door's Open</t>
  </si>
  <si>
    <t>46443 - Restitution</t>
  </si>
  <si>
    <t>See Contract Services</t>
  </si>
  <si>
    <t>Projected at 11%. 11% SALY</t>
  </si>
  <si>
    <t>7-FTE + 1--.25 FTE</t>
  </si>
  <si>
    <t>Replacing with PT Biller</t>
  </si>
  <si>
    <t>Unknown what this was for.</t>
  </si>
  <si>
    <t>Total Insurance based of actual 2023</t>
  </si>
  <si>
    <t>5 FTE (BT, AS, RW, KM, #2 Counselor)</t>
  </si>
  <si>
    <t xml:space="preserve"> </t>
  </si>
  <si>
    <t xml:space="preserve">Increase due to: DD salary, FT Counselor beginning 3/1/21, &amp; .25 Biller. </t>
  </si>
  <si>
    <t>SALY &amp; RES installing 9KW system</t>
  </si>
  <si>
    <t>RJG vs Bookkeeper ≈   $13,000</t>
  </si>
  <si>
    <t>PT Biller vs GHAP ≈      $12,000</t>
  </si>
  <si>
    <t>Vacate Alaya position ≈ $46,000</t>
  </si>
  <si>
    <r>
      <t xml:space="preserve">Reduce BT salary  ≈      </t>
    </r>
    <r>
      <rPr>
        <b/>
        <u/>
        <sz val="12"/>
        <color rgb="FF323232"/>
        <rFont val="Arial"/>
        <family val="2"/>
      </rPr>
      <t>$13,000</t>
    </r>
  </si>
  <si>
    <t>*ACTUAL/PROPOSED CHANGES</t>
  </si>
  <si>
    <t>**OTHER NOTES</t>
  </si>
  <si>
    <t>Discuss option to sell Red House</t>
  </si>
  <si>
    <t>Discuss option to tear down Brown House</t>
  </si>
  <si>
    <t>Discuss option re: 2 8th Ave. Lots</t>
  </si>
  <si>
    <t>Use "Gains" on ACF   ≈ $10,400</t>
  </si>
  <si>
    <t>TOTAL SAVINGS:         $94,400.00</t>
  </si>
  <si>
    <t>$100K is added to projection based on hiring one additional counselor by March 1, 2024. This total DOES NOT include fees for Biblical Counseling. 2023 income projection is ≈ 160K</t>
  </si>
  <si>
    <t>Projected total of ALL donations (last year's goal + DD Salary)</t>
  </si>
  <si>
    <t>Discuss upgraded phone system</t>
  </si>
  <si>
    <r>
      <t xml:space="preserve">Projected Total Loss 2023 = </t>
    </r>
    <r>
      <rPr>
        <b/>
        <sz val="12"/>
        <color rgb="FFFF0000"/>
        <rFont val="Calibri"/>
        <family val="2"/>
        <scheme val="minor"/>
      </rPr>
      <t>-$250,000.00</t>
    </r>
  </si>
  <si>
    <t>House was originally purchased for the 18-24 year old program (YHDP) which we are no doing. Suggest sellling the property while it's in good condition.</t>
  </si>
  <si>
    <t>Suggestion is to fence this in and turn it into the "new" greenspace for The Door.</t>
  </si>
  <si>
    <t>Suggestion is to demo this and turn into parking area for The Door and for KCC.</t>
  </si>
  <si>
    <t>Need to think about upgrades to current KCC building. Ex: repaint, reroof, railing, ADA accessible</t>
  </si>
  <si>
    <t>Capital Improvement discussion (New roof/upgrade KCC bldg, security fencing around total FYA property.)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</si>
</sst>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164" fontId="2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" fontId="3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17" fontId="1" fillId="0" borderId="0" xfId="0" applyNumberFormat="1" applyFont="1" applyAlignment="1">
      <alignment horizontal="left" wrapText="1"/>
    </xf>
    <xf numFmtId="17" fontId="1" fillId="0" borderId="0" xfId="0" applyNumberFormat="1" applyFont="1" applyAlignment="1">
      <alignment wrapText="1"/>
    </xf>
    <xf numFmtId="16" fontId="1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wrapText="1"/>
    </xf>
    <xf numFmtId="16" fontId="1" fillId="0" borderId="0" xfId="0" applyNumberFormat="1" applyFont="1" applyAlignment="1">
      <alignment horizontal="left" wrapText="1"/>
    </xf>
    <xf numFmtId="16" fontId="9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901469-3E1A-4D6F-9D73-B2AB1A0D52E5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8D245A-9C17-487D-BA67-621AE1F8B58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834405C-BABB-4D03-85C6-174574B5FD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33AF072D-2230-49CA-9620-A5FED7EE25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256D-ECC2-4E7E-9B49-635B5EBB79C3}">
  <dimension ref="A1:S130"/>
  <sheetViews>
    <sheetView tabSelected="1" topLeftCell="A16" workbookViewId="0">
      <selection activeCell="Q125" sqref="Q125"/>
    </sheetView>
  </sheetViews>
  <sheetFormatPr defaultColWidth="9.77734375" defaultRowHeight="15.6" x14ac:dyDescent="0.3"/>
  <cols>
    <col min="1" max="4" width="3.33203125" style="14" customWidth="1"/>
    <col min="5" max="5" width="36.44140625" style="24" bestFit="1" customWidth="1"/>
    <col min="6" max="6" width="13.5546875" style="15" hidden="1" customWidth="1"/>
    <col min="7" max="7" width="13" style="15" hidden="1" customWidth="1"/>
    <col min="8" max="8" width="13.5546875" style="15" hidden="1" customWidth="1"/>
    <col min="9" max="9" width="13" style="15" hidden="1" customWidth="1"/>
    <col min="10" max="10" width="12.44140625" style="15" hidden="1" customWidth="1"/>
    <col min="11" max="16" width="13" style="15" hidden="1" customWidth="1"/>
    <col min="17" max="17" width="15.21875" style="15" bestFit="1" customWidth="1"/>
    <col min="18" max="18" width="15.33203125" style="20" customWidth="1"/>
    <col min="19" max="19" width="49.109375" style="17" customWidth="1"/>
    <col min="20" max="16384" width="9.77734375" style="9"/>
  </cols>
  <sheetData>
    <row r="1" spans="1:19" s="6" customFormat="1" ht="31.2" x14ac:dyDescent="0.3">
      <c r="A1" s="1"/>
      <c r="B1" s="1"/>
      <c r="C1" s="1"/>
      <c r="D1" s="1"/>
      <c r="E1" s="22"/>
      <c r="F1" s="2" t="s">
        <v>0</v>
      </c>
      <c r="G1" s="3" t="s">
        <v>1</v>
      </c>
      <c r="H1" s="3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5" t="s">
        <v>122</v>
      </c>
      <c r="R1" s="19" t="s">
        <v>122</v>
      </c>
      <c r="S1" s="21" t="s">
        <v>123</v>
      </c>
    </row>
    <row r="2" spans="1:19" x14ac:dyDescent="0.3">
      <c r="A2" s="7" t="s">
        <v>11</v>
      </c>
      <c r="B2" s="7"/>
      <c r="C2" s="7"/>
      <c r="D2" s="7"/>
      <c r="E2" s="2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9" x14ac:dyDescent="0.3">
      <c r="A3" s="7"/>
      <c r="B3" s="7" t="s">
        <v>12</v>
      </c>
      <c r="C3" s="7"/>
      <c r="D3" s="7"/>
      <c r="E3" s="2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9" x14ac:dyDescent="0.3">
      <c r="A4" s="7"/>
      <c r="B4" s="7"/>
      <c r="C4" s="7" t="s">
        <v>13</v>
      </c>
      <c r="D4" s="7"/>
      <c r="E4" s="2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9" x14ac:dyDescent="0.3">
      <c r="A5" s="7"/>
      <c r="B5" s="7"/>
      <c r="C5" s="7"/>
      <c r="D5" s="7" t="s">
        <v>14</v>
      </c>
      <c r="E5" s="2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9" x14ac:dyDescent="0.3">
      <c r="A6" s="7"/>
      <c r="B6" s="7"/>
      <c r="C6" s="7"/>
      <c r="D6" s="7" t="s">
        <v>15</v>
      </c>
      <c r="E6" s="2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x14ac:dyDescent="0.3">
      <c r="A7" s="7"/>
      <c r="B7" s="7"/>
      <c r="C7" s="7"/>
      <c r="D7" s="7" t="s">
        <v>16</v>
      </c>
      <c r="E7" s="23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9" x14ac:dyDescent="0.3">
      <c r="A8" s="7"/>
      <c r="B8" s="7"/>
      <c r="C8" s="7"/>
      <c r="D8" s="7" t="s">
        <v>17</v>
      </c>
      <c r="E8" s="23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9" ht="31.2" x14ac:dyDescent="0.3">
      <c r="A9" s="7"/>
      <c r="B9" s="7"/>
      <c r="C9" s="7" t="s">
        <v>18</v>
      </c>
      <c r="D9" s="7"/>
      <c r="E9" s="23"/>
      <c r="F9" s="10">
        <f t="shared" ref="F9:P9" si="0">SUM(F4:F8)</f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8">
        <v>250000</v>
      </c>
      <c r="R9" s="26">
        <v>315000</v>
      </c>
      <c r="S9" s="17" t="s">
        <v>148</v>
      </c>
    </row>
    <row r="10" spans="1:19" x14ac:dyDescent="0.3">
      <c r="A10" s="7"/>
      <c r="B10" s="7"/>
      <c r="C10" s="7" t="s">
        <v>19</v>
      </c>
      <c r="D10" s="7"/>
      <c r="E10" s="23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9" x14ac:dyDescent="0.3">
      <c r="A11" s="7"/>
      <c r="B11" s="7"/>
      <c r="C11" s="7"/>
      <c r="D11" s="7" t="s">
        <v>20</v>
      </c>
      <c r="E11" s="23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9" x14ac:dyDescent="0.3">
      <c r="A12" s="7"/>
      <c r="B12" s="7"/>
      <c r="C12" s="7"/>
      <c r="D12" s="7"/>
      <c r="E12" s="23" t="s">
        <v>21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5000</v>
      </c>
    </row>
    <row r="13" spans="1:19" x14ac:dyDescent="0.3">
      <c r="A13" s="7"/>
      <c r="B13" s="7"/>
      <c r="C13" s="7"/>
      <c r="D13" s="9"/>
      <c r="E13" s="23" t="s">
        <v>22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v>189514</v>
      </c>
      <c r="R13" s="20">
        <v>189514</v>
      </c>
    </row>
    <row r="14" spans="1:19" x14ac:dyDescent="0.3">
      <c r="A14" s="7"/>
      <c r="B14" s="7"/>
      <c r="C14" s="7"/>
      <c r="D14" s="9"/>
      <c r="E14" s="23" t="s">
        <v>23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v>61909</v>
      </c>
      <c r="R14" s="20">
        <v>45984</v>
      </c>
    </row>
    <row r="15" spans="1:19" ht="46.8" x14ac:dyDescent="0.3">
      <c r="A15" s="7"/>
      <c r="B15" s="7"/>
      <c r="C15" s="7"/>
      <c r="D15" s="9"/>
      <c r="E15" s="23" t="s">
        <v>24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0">
        <v>10400</v>
      </c>
      <c r="S15" s="17" t="s">
        <v>124</v>
      </c>
    </row>
    <row r="16" spans="1:19" x14ac:dyDescent="0.3">
      <c r="A16" s="7"/>
      <c r="B16" s="7"/>
      <c r="C16" s="7"/>
      <c r="D16" s="7" t="s">
        <v>25</v>
      </c>
      <c r="E16" s="2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8" x14ac:dyDescent="0.3">
      <c r="A17" s="7"/>
      <c r="B17" s="7"/>
      <c r="C17" s="7"/>
      <c r="D17" s="7"/>
      <c r="E17" s="23" t="s">
        <v>26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8" x14ac:dyDescent="0.3">
      <c r="A18" s="7"/>
      <c r="B18" s="7"/>
      <c r="C18" s="7"/>
      <c r="D18" s="7"/>
      <c r="E18" s="23" t="s">
        <v>27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8" x14ac:dyDescent="0.3">
      <c r="A19" s="7"/>
      <c r="B19" s="7"/>
      <c r="C19" s="7" t="s">
        <v>28</v>
      </c>
      <c r="D19" s="7"/>
      <c r="E19" s="23"/>
      <c r="F19" s="10">
        <f t="shared" ref="F19:P19" si="1">ROUND(SUM(F10:F18),5)</f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si="1"/>
        <v>0</v>
      </c>
      <c r="O19" s="10">
        <f t="shared" si="1"/>
        <v>0</v>
      </c>
      <c r="P19" s="10">
        <f t="shared" si="1"/>
        <v>0</v>
      </c>
      <c r="Q19" s="10">
        <f>ROUND(SUM(Q10:Q14),5)</f>
        <v>256423</v>
      </c>
      <c r="R19" s="26">
        <f>SUM(R13:R18)</f>
        <v>245898</v>
      </c>
    </row>
    <row r="20" spans="1:18" x14ac:dyDescent="0.3">
      <c r="A20" s="7"/>
      <c r="B20" s="7"/>
      <c r="C20" s="7" t="s">
        <v>29</v>
      </c>
      <c r="D20" s="7"/>
      <c r="E20" s="2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8" x14ac:dyDescent="0.3">
      <c r="A21" s="7"/>
      <c r="B21" s="7"/>
      <c r="C21" s="7"/>
      <c r="D21" s="7" t="s">
        <v>30</v>
      </c>
      <c r="E21" s="2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8" x14ac:dyDescent="0.3">
      <c r="A22" s="7"/>
      <c r="B22" s="7"/>
      <c r="C22" s="7" t="s">
        <v>31</v>
      </c>
      <c r="D22" s="7"/>
      <c r="E22" s="23"/>
      <c r="F22" s="10">
        <f t="shared" ref="F22:P22" si="2">ROUND(SUM(F20:F21),5)</f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0">
        <f>ROUND(SUM(Q20:Q21),5)</f>
        <v>0</v>
      </c>
    </row>
    <row r="23" spans="1:18" x14ac:dyDescent="0.3">
      <c r="A23" s="7"/>
      <c r="B23" s="7"/>
      <c r="C23" s="7" t="s">
        <v>32</v>
      </c>
      <c r="D23" s="7"/>
      <c r="E23" s="2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8" x14ac:dyDescent="0.3">
      <c r="A24" s="7"/>
      <c r="B24" s="7"/>
      <c r="C24" s="7"/>
      <c r="D24" s="7" t="s">
        <v>33</v>
      </c>
      <c r="E24" s="2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8" x14ac:dyDescent="0.3">
      <c r="A25" s="7"/>
      <c r="B25" s="7"/>
      <c r="C25" s="7"/>
      <c r="D25" s="7" t="s">
        <v>34</v>
      </c>
      <c r="E25" s="2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v>5000.04</v>
      </c>
    </row>
    <row r="26" spans="1:18" x14ac:dyDescent="0.3">
      <c r="A26" s="7"/>
      <c r="B26" s="7"/>
      <c r="C26" s="7" t="s">
        <v>35</v>
      </c>
      <c r="D26" s="7"/>
      <c r="E26" s="23"/>
      <c r="F26" s="10">
        <f t="shared" ref="F26:P26" si="3">ROUND(SUM(F23:F25),5)</f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>ROUND(SUM(Q23:Q25),5)</f>
        <v>5000.04</v>
      </c>
    </row>
    <row r="27" spans="1:18" x14ac:dyDescent="0.3">
      <c r="A27" s="7"/>
      <c r="B27" s="7"/>
      <c r="C27" s="7" t="s">
        <v>36</v>
      </c>
      <c r="D27" s="7"/>
      <c r="E27" s="2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x14ac:dyDescent="0.3">
      <c r="A28" s="7"/>
      <c r="B28" s="7"/>
      <c r="C28" s="7"/>
      <c r="D28" s="7" t="s">
        <v>37</v>
      </c>
      <c r="E28" s="2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x14ac:dyDescent="0.3">
      <c r="A29" s="7"/>
      <c r="B29" s="7"/>
      <c r="C29" s="7"/>
      <c r="D29" s="7" t="s">
        <v>38</v>
      </c>
      <c r="E29" s="2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x14ac:dyDescent="0.3">
      <c r="A30" s="7"/>
      <c r="B30" s="7"/>
      <c r="C30" s="7"/>
      <c r="D30" s="7" t="s">
        <v>39</v>
      </c>
      <c r="E30" s="2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x14ac:dyDescent="0.3">
      <c r="A31" s="7"/>
      <c r="B31" s="7"/>
      <c r="C31" s="7"/>
      <c r="D31" s="7" t="s">
        <v>40</v>
      </c>
      <c r="E31" s="2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x14ac:dyDescent="0.3">
      <c r="A32" s="7"/>
      <c r="B32" s="7"/>
      <c r="C32" s="7"/>
      <c r="D32" s="7" t="s">
        <v>125</v>
      </c>
      <c r="E32" s="17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>
        <v>2400</v>
      </c>
    </row>
    <row r="33" spans="1:19" x14ac:dyDescent="0.3">
      <c r="A33" s="7"/>
      <c r="B33" s="7"/>
      <c r="C33" s="7"/>
      <c r="D33" s="7" t="s">
        <v>41</v>
      </c>
      <c r="E33" s="2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>
        <v>20000</v>
      </c>
    </row>
    <row r="34" spans="1:19" x14ac:dyDescent="0.3">
      <c r="A34" s="7"/>
      <c r="B34" s="7"/>
      <c r="C34" s="7"/>
      <c r="D34" s="7" t="s">
        <v>42</v>
      </c>
      <c r="E34" s="2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9" x14ac:dyDescent="0.3">
      <c r="A35" s="7"/>
      <c r="B35" s="7"/>
      <c r="C35" s="7"/>
      <c r="D35" s="7" t="s">
        <v>43</v>
      </c>
      <c r="E35" s="2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3">
      <c r="A36" s="7"/>
      <c r="B36" s="7"/>
      <c r="C36" s="7"/>
      <c r="D36" s="7" t="s">
        <v>44</v>
      </c>
      <c r="E36" s="2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9" x14ac:dyDescent="0.3">
      <c r="A37" s="7"/>
      <c r="B37" s="7"/>
      <c r="C37" s="7" t="s">
        <v>45</v>
      </c>
      <c r="D37" s="7"/>
      <c r="E37" s="23"/>
      <c r="F37" s="10">
        <f t="shared" ref="F37:P37" si="4">ROUND(SUM(F27:F36),5)</f>
        <v>0</v>
      </c>
      <c r="G37" s="10">
        <f t="shared" si="4"/>
        <v>0</v>
      </c>
      <c r="H37" s="10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8"/>
      <c r="R37" s="26">
        <f>SUM(R28:R36)</f>
        <v>22400</v>
      </c>
    </row>
    <row r="38" spans="1:19" x14ac:dyDescent="0.3">
      <c r="A38" s="7"/>
      <c r="B38" s="7"/>
      <c r="C38" s="7" t="s">
        <v>46</v>
      </c>
      <c r="D38" s="7"/>
      <c r="E38" s="2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>
        <v>192000</v>
      </c>
    </row>
    <row r="39" spans="1:19" x14ac:dyDescent="0.3">
      <c r="A39" s="7"/>
      <c r="B39" s="7"/>
      <c r="C39" s="7"/>
      <c r="D39" s="7" t="s">
        <v>47</v>
      </c>
      <c r="E39" s="2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9" x14ac:dyDescent="0.3">
      <c r="A40" s="7"/>
      <c r="B40" s="7"/>
      <c r="C40" s="7"/>
      <c r="D40" s="7" t="s">
        <v>48</v>
      </c>
      <c r="E40" s="2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9" ht="62.4" x14ac:dyDescent="0.3">
      <c r="A41" s="7"/>
      <c r="B41" s="7"/>
      <c r="C41" s="7" t="s">
        <v>49</v>
      </c>
      <c r="D41" s="7"/>
      <c r="E41" s="23"/>
      <c r="F41" s="11">
        <f t="shared" ref="F41:P41" si="5">ROUND(SUM(F38:F40),5)</f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0">
        <f>ROUND(SUM(Q38:Q40),5)</f>
        <v>192000</v>
      </c>
      <c r="R41" s="26">
        <v>255000</v>
      </c>
      <c r="S41" s="17" t="s">
        <v>147</v>
      </c>
    </row>
    <row r="42" spans="1:19" x14ac:dyDescent="0.3">
      <c r="A42" s="7"/>
      <c r="B42" s="7" t="s">
        <v>50</v>
      </c>
      <c r="C42" s="7"/>
      <c r="D42" s="7"/>
      <c r="E42" s="23"/>
      <c r="F42" s="10">
        <f t="shared" ref="F42:P42" si="6">ROUND(F9+F19+F22+F26+F37+F41,5)</f>
        <v>0</v>
      </c>
      <c r="G42" s="10">
        <f t="shared" si="6"/>
        <v>0</v>
      </c>
      <c r="H42" s="10">
        <f t="shared" si="6"/>
        <v>0</v>
      </c>
      <c r="I42" s="10">
        <f t="shared" si="6"/>
        <v>0</v>
      </c>
      <c r="J42" s="10">
        <f t="shared" si="6"/>
        <v>0</v>
      </c>
      <c r="K42" s="10">
        <f t="shared" si="6"/>
        <v>0</v>
      </c>
      <c r="L42" s="10">
        <f t="shared" si="6"/>
        <v>0</v>
      </c>
      <c r="M42" s="10">
        <f t="shared" si="6"/>
        <v>0</v>
      </c>
      <c r="N42" s="10">
        <f t="shared" si="6"/>
        <v>0</v>
      </c>
      <c r="O42" s="10">
        <f t="shared" si="6"/>
        <v>0</v>
      </c>
      <c r="P42" s="10">
        <f t="shared" si="6"/>
        <v>0</v>
      </c>
      <c r="Q42" s="10">
        <f>ROUND(Q3+Q9+Q19+Q22+Q26+Q37+Q41,5)</f>
        <v>703423.04</v>
      </c>
      <c r="R42" s="26">
        <f>SUM(R9,R19,R37,R41)</f>
        <v>838298</v>
      </c>
    </row>
    <row r="43" spans="1:19" x14ac:dyDescent="0.3">
      <c r="A43" s="7"/>
      <c r="B43" s="7" t="s">
        <v>51</v>
      </c>
      <c r="C43" s="7"/>
      <c r="D43" s="7"/>
      <c r="E43" s="2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9" x14ac:dyDescent="0.3">
      <c r="A44" s="7"/>
      <c r="B44" s="7"/>
      <c r="C44" s="7" t="s">
        <v>52</v>
      </c>
      <c r="D44" s="7"/>
      <c r="E44" s="2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9" x14ac:dyDescent="0.3">
      <c r="A45" s="7"/>
      <c r="B45" s="7"/>
      <c r="C45" s="7"/>
      <c r="D45" s="7" t="s">
        <v>53</v>
      </c>
      <c r="E45" s="2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>
        <v>27000</v>
      </c>
    </row>
    <row r="46" spans="1:19" x14ac:dyDescent="0.3">
      <c r="A46" s="7"/>
      <c r="B46" s="7"/>
      <c r="C46" s="7"/>
      <c r="D46" s="7" t="s">
        <v>54</v>
      </c>
      <c r="E46" s="2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9" x14ac:dyDescent="0.3">
      <c r="A47" s="7"/>
      <c r="B47" s="7"/>
      <c r="C47" s="7"/>
      <c r="D47" s="7" t="s">
        <v>55</v>
      </c>
      <c r="E47" s="2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9" x14ac:dyDescent="0.3">
      <c r="A48" s="7"/>
      <c r="B48" s="7"/>
      <c r="C48" s="7"/>
      <c r="D48" s="7" t="s">
        <v>56</v>
      </c>
      <c r="E48" s="2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>
        <v>1250</v>
      </c>
    </row>
    <row r="49" spans="1:19" x14ac:dyDescent="0.3">
      <c r="A49" s="7"/>
      <c r="B49" s="7"/>
      <c r="C49" s="7"/>
      <c r="D49" s="7" t="s">
        <v>57</v>
      </c>
      <c r="E49" s="2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>
        <v>3024</v>
      </c>
    </row>
    <row r="50" spans="1:19" x14ac:dyDescent="0.3">
      <c r="A50" s="7"/>
      <c r="B50" s="7"/>
      <c r="C50" s="7"/>
      <c r="D50" s="7" t="s">
        <v>58</v>
      </c>
      <c r="E50" s="2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>
        <v>17280</v>
      </c>
      <c r="S50" s="17" t="s">
        <v>129</v>
      </c>
    </row>
    <row r="51" spans="1:19" x14ac:dyDescent="0.3">
      <c r="A51" s="7"/>
      <c r="B51" s="7"/>
      <c r="C51" s="7"/>
      <c r="D51" s="7" t="s">
        <v>59</v>
      </c>
      <c r="E51" s="2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9" x14ac:dyDescent="0.3">
      <c r="A52" s="7"/>
      <c r="B52" s="7"/>
      <c r="C52" s="7"/>
      <c r="D52" s="7" t="s">
        <v>60</v>
      </c>
      <c r="E52" s="23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v>10000.08</v>
      </c>
      <c r="S52" s="17" t="s">
        <v>130</v>
      </c>
    </row>
    <row r="53" spans="1:19" x14ac:dyDescent="0.3">
      <c r="A53" s="7"/>
      <c r="B53" s="7"/>
      <c r="C53" s="7" t="s">
        <v>61</v>
      </c>
      <c r="D53" s="7"/>
      <c r="E53" s="23"/>
      <c r="F53" s="10">
        <f t="shared" ref="F53:P53" si="7">ROUND(SUM(F44:F52),5)</f>
        <v>0</v>
      </c>
      <c r="G53" s="10">
        <f t="shared" si="7"/>
        <v>0</v>
      </c>
      <c r="H53" s="10">
        <f t="shared" si="7"/>
        <v>0</v>
      </c>
      <c r="I53" s="10">
        <f t="shared" si="7"/>
        <v>0</v>
      </c>
      <c r="J53" s="10">
        <f t="shared" si="7"/>
        <v>0</v>
      </c>
      <c r="K53" s="10">
        <f t="shared" si="7"/>
        <v>0</v>
      </c>
      <c r="L53" s="10">
        <f t="shared" si="7"/>
        <v>0</v>
      </c>
      <c r="M53" s="10">
        <f t="shared" si="7"/>
        <v>0</v>
      </c>
      <c r="N53" s="10">
        <f t="shared" si="7"/>
        <v>0</v>
      </c>
      <c r="O53" s="10">
        <f t="shared" si="7"/>
        <v>0</v>
      </c>
      <c r="P53" s="10">
        <f t="shared" si="7"/>
        <v>0</v>
      </c>
      <c r="Q53" s="10">
        <f>ROUND(Q44+SUM(Q46:Q52),5)</f>
        <v>27280.080000000002</v>
      </c>
      <c r="R53" s="26">
        <f>SUM(R45:R52)</f>
        <v>31274</v>
      </c>
    </row>
    <row r="54" spans="1:19" x14ac:dyDescent="0.3">
      <c r="A54" s="7"/>
      <c r="B54" s="7"/>
      <c r="C54" s="7" t="s">
        <v>62</v>
      </c>
      <c r="D54" s="7"/>
      <c r="E54" s="2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9" x14ac:dyDescent="0.3">
      <c r="A55" s="7"/>
      <c r="B55" s="7"/>
      <c r="C55" s="7"/>
      <c r="D55" s="7" t="s">
        <v>63</v>
      </c>
      <c r="E55" s="2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9" x14ac:dyDescent="0.3">
      <c r="A56" s="7"/>
      <c r="B56" s="7"/>
      <c r="C56" s="7"/>
      <c r="D56" s="7" t="s">
        <v>64</v>
      </c>
      <c r="E56" s="2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>
        <v>2000</v>
      </c>
    </row>
    <row r="57" spans="1:19" x14ac:dyDescent="0.3">
      <c r="A57" s="7"/>
      <c r="B57" s="7"/>
      <c r="C57" s="7" t="s">
        <v>65</v>
      </c>
      <c r="D57" s="7"/>
      <c r="E57" s="23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9" x14ac:dyDescent="0.3">
      <c r="A58" s="7"/>
      <c r="B58" s="7"/>
      <c r="C58" s="7"/>
      <c r="D58" s="7" t="s">
        <v>66</v>
      </c>
      <c r="E58" s="2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9" x14ac:dyDescent="0.3">
      <c r="A59" s="7"/>
      <c r="B59" s="7"/>
      <c r="C59" s="7"/>
      <c r="D59" s="7" t="s">
        <v>67</v>
      </c>
      <c r="E59" s="2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9" x14ac:dyDescent="0.3">
      <c r="A60" s="7"/>
      <c r="B60" s="7"/>
      <c r="C60" s="7"/>
      <c r="D60" s="7" t="s">
        <v>68</v>
      </c>
      <c r="E60" s="23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S60" s="17" t="s">
        <v>149</v>
      </c>
    </row>
    <row r="61" spans="1:19" x14ac:dyDescent="0.3">
      <c r="A61" s="7"/>
      <c r="B61" s="7"/>
      <c r="C61" s="7" t="s">
        <v>69</v>
      </c>
      <c r="D61" s="7"/>
      <c r="E61" s="23"/>
      <c r="F61" s="10">
        <f t="shared" ref="F61:P61" si="8">SUM(F54:F60)</f>
        <v>0</v>
      </c>
      <c r="G61" s="10">
        <f t="shared" si="8"/>
        <v>0</v>
      </c>
      <c r="H61" s="10">
        <f t="shared" si="8"/>
        <v>0</v>
      </c>
      <c r="I61" s="10">
        <f t="shared" si="8"/>
        <v>0</v>
      </c>
      <c r="J61" s="10">
        <f t="shared" si="8"/>
        <v>0</v>
      </c>
      <c r="K61" s="10">
        <f t="shared" si="8"/>
        <v>0</v>
      </c>
      <c r="L61" s="10">
        <f t="shared" si="8"/>
        <v>0</v>
      </c>
      <c r="M61" s="10">
        <f t="shared" si="8"/>
        <v>0</v>
      </c>
      <c r="N61" s="10">
        <f t="shared" si="8"/>
        <v>0</v>
      </c>
      <c r="O61" s="10">
        <f t="shared" si="8"/>
        <v>0</v>
      </c>
      <c r="P61" s="10">
        <f t="shared" si="8"/>
        <v>0</v>
      </c>
      <c r="Q61" s="8"/>
      <c r="R61" s="26">
        <f>SUM(R54:R60)</f>
        <v>2000</v>
      </c>
    </row>
    <row r="62" spans="1:19" x14ac:dyDescent="0.3">
      <c r="A62" s="7"/>
      <c r="B62" s="7"/>
      <c r="C62" s="7" t="s">
        <v>70</v>
      </c>
      <c r="D62" s="7"/>
      <c r="E62" s="2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3">
      <c r="A63" s="7"/>
      <c r="B63" s="7"/>
      <c r="C63" s="7"/>
      <c r="D63" s="7" t="s">
        <v>71</v>
      </c>
      <c r="E63" s="2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v>5000</v>
      </c>
    </row>
    <row r="64" spans="1:19" x14ac:dyDescent="0.3">
      <c r="A64" s="7"/>
      <c r="B64" s="7"/>
      <c r="C64" s="7"/>
      <c r="D64" s="7" t="s">
        <v>72</v>
      </c>
      <c r="E64" s="2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>
        <v>5000</v>
      </c>
    </row>
    <row r="65" spans="1:19" x14ac:dyDescent="0.3">
      <c r="A65" s="7"/>
      <c r="B65" s="7"/>
      <c r="C65" s="7"/>
      <c r="D65" s="7" t="s">
        <v>73</v>
      </c>
      <c r="E65" s="2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>
        <v>10000.08</v>
      </c>
    </row>
    <row r="66" spans="1:19" x14ac:dyDescent="0.3">
      <c r="A66" s="7"/>
      <c r="B66" s="7"/>
      <c r="C66" s="7" t="s">
        <v>74</v>
      </c>
      <c r="D66" s="7"/>
      <c r="E66" s="23"/>
      <c r="F66" s="10">
        <f t="shared" ref="F66:P66" si="9">ROUND(SUM(F63:F65),5)</f>
        <v>0</v>
      </c>
      <c r="G66" s="10">
        <f t="shared" si="9"/>
        <v>0</v>
      </c>
      <c r="H66" s="10">
        <f t="shared" si="9"/>
        <v>0</v>
      </c>
      <c r="I66" s="10">
        <f t="shared" si="9"/>
        <v>0</v>
      </c>
      <c r="J66" s="10">
        <f t="shared" si="9"/>
        <v>0</v>
      </c>
      <c r="K66" s="10">
        <f t="shared" si="9"/>
        <v>0</v>
      </c>
      <c r="L66" s="10">
        <f t="shared" si="9"/>
        <v>0</v>
      </c>
      <c r="M66" s="10">
        <f t="shared" si="9"/>
        <v>0</v>
      </c>
      <c r="N66" s="10">
        <f t="shared" si="9"/>
        <v>0</v>
      </c>
      <c r="O66" s="10">
        <f t="shared" si="9"/>
        <v>0</v>
      </c>
      <c r="P66" s="10">
        <f t="shared" si="9"/>
        <v>0</v>
      </c>
      <c r="Q66" s="10">
        <f>ROUND(SUM(Q62:Q65),5)</f>
        <v>20000.080000000002</v>
      </c>
      <c r="R66" s="26">
        <v>42000</v>
      </c>
      <c r="S66" s="17" t="s">
        <v>131</v>
      </c>
    </row>
    <row r="67" spans="1:19" x14ac:dyDescent="0.3">
      <c r="A67" s="7"/>
      <c r="B67" s="7"/>
      <c r="C67" s="7" t="s">
        <v>75</v>
      </c>
      <c r="D67" s="7"/>
      <c r="E67" s="2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9" x14ac:dyDescent="0.3">
      <c r="A68" s="7"/>
      <c r="B68" s="7"/>
      <c r="C68" s="7"/>
      <c r="D68" s="7" t="s">
        <v>76</v>
      </c>
      <c r="E68" s="2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>
        <v>2000</v>
      </c>
    </row>
    <row r="69" spans="1:19" x14ac:dyDescent="0.3">
      <c r="A69" s="7"/>
      <c r="B69" s="7"/>
      <c r="C69" s="7"/>
      <c r="D69" s="7" t="s">
        <v>77</v>
      </c>
      <c r="E69" s="2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>
        <v>2000</v>
      </c>
    </row>
    <row r="70" spans="1:19" x14ac:dyDescent="0.3">
      <c r="A70" s="7"/>
      <c r="B70" s="7"/>
      <c r="C70" s="7"/>
      <c r="D70" s="7" t="s">
        <v>78</v>
      </c>
      <c r="E70" s="2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>
        <v>220</v>
      </c>
    </row>
    <row r="71" spans="1:19" x14ac:dyDescent="0.3">
      <c r="A71" s="7"/>
      <c r="B71" s="7"/>
      <c r="C71" s="7"/>
      <c r="D71" s="7" t="s">
        <v>79</v>
      </c>
      <c r="E71" s="2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9" x14ac:dyDescent="0.3">
      <c r="A72" s="7"/>
      <c r="B72" s="7"/>
      <c r="C72" s="7"/>
      <c r="D72" s="7" t="s">
        <v>80</v>
      </c>
      <c r="E72" s="2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9" x14ac:dyDescent="0.3">
      <c r="A73" s="7"/>
      <c r="B73" s="7"/>
      <c r="C73" s="7"/>
      <c r="D73" s="7" t="s">
        <v>81</v>
      </c>
      <c r="E73" s="2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>
        <v>800</v>
      </c>
    </row>
    <row r="74" spans="1:19" x14ac:dyDescent="0.3">
      <c r="A74" s="7"/>
      <c r="B74" s="7"/>
      <c r="C74" s="7"/>
      <c r="D74" s="7" t="s">
        <v>82</v>
      </c>
      <c r="E74" s="2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>
        <v>700</v>
      </c>
    </row>
    <row r="75" spans="1:19" x14ac:dyDescent="0.3">
      <c r="A75" s="7"/>
      <c r="B75" s="7"/>
      <c r="C75" s="7"/>
      <c r="D75" s="7" t="s">
        <v>83</v>
      </c>
      <c r="E75" s="2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>
        <v>1000</v>
      </c>
    </row>
    <row r="76" spans="1:19" x14ac:dyDescent="0.3">
      <c r="A76" s="7"/>
      <c r="B76" s="7"/>
      <c r="C76" s="7"/>
      <c r="D76" s="7" t="s">
        <v>84</v>
      </c>
      <c r="E76" s="2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9" x14ac:dyDescent="0.3">
      <c r="A77" s="7"/>
      <c r="B77" s="7"/>
      <c r="C77" s="7"/>
      <c r="D77" s="7" t="s">
        <v>85</v>
      </c>
      <c r="E77" s="2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>
        <v>5000.04</v>
      </c>
      <c r="R77" s="20">
        <v>13000</v>
      </c>
    </row>
    <row r="78" spans="1:19" x14ac:dyDescent="0.3">
      <c r="A78" s="7"/>
      <c r="B78" s="7"/>
      <c r="C78" s="7"/>
      <c r="D78" s="7" t="s">
        <v>86</v>
      </c>
      <c r="E78" s="2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9" x14ac:dyDescent="0.3">
      <c r="A79" s="7"/>
      <c r="B79" s="7"/>
      <c r="C79" s="7"/>
      <c r="D79" s="7" t="s">
        <v>87</v>
      </c>
      <c r="E79" s="23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>
        <v>5000</v>
      </c>
    </row>
    <row r="80" spans="1:19" x14ac:dyDescent="0.3">
      <c r="A80" s="7"/>
      <c r="B80" s="7"/>
      <c r="C80" s="7"/>
      <c r="D80" s="7" t="s">
        <v>88</v>
      </c>
      <c r="E80" s="23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9" ht="31.2" x14ac:dyDescent="0.3">
      <c r="A81" s="7"/>
      <c r="B81" s="7"/>
      <c r="C81" s="7"/>
      <c r="D81" s="7"/>
      <c r="E81" s="23" t="s">
        <v>89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>
        <v>15000</v>
      </c>
    </row>
    <row r="82" spans="1:19" x14ac:dyDescent="0.3">
      <c r="A82" s="7"/>
      <c r="B82" s="7"/>
      <c r="C82" s="7"/>
      <c r="D82" s="7"/>
      <c r="E82" s="23" t="s">
        <v>90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>
        <v>6000</v>
      </c>
    </row>
    <row r="83" spans="1:19" x14ac:dyDescent="0.3">
      <c r="A83" s="7"/>
      <c r="B83" s="7"/>
      <c r="C83" s="7"/>
      <c r="D83" s="7" t="s">
        <v>91</v>
      </c>
      <c r="E83" s="23"/>
      <c r="F83" s="10">
        <f t="shared" ref="F83:P83" si="10">SUM(F81:F82)</f>
        <v>0</v>
      </c>
      <c r="G83" s="10">
        <f t="shared" si="10"/>
        <v>0</v>
      </c>
      <c r="H83" s="10">
        <f t="shared" si="10"/>
        <v>0</v>
      </c>
      <c r="I83" s="10">
        <f t="shared" si="10"/>
        <v>0</v>
      </c>
      <c r="J83" s="10">
        <f t="shared" si="10"/>
        <v>0</v>
      </c>
      <c r="K83" s="10">
        <f t="shared" si="10"/>
        <v>0</v>
      </c>
      <c r="L83" s="10">
        <f t="shared" si="10"/>
        <v>0</v>
      </c>
      <c r="M83" s="10">
        <f t="shared" si="10"/>
        <v>0</v>
      </c>
      <c r="N83" s="10">
        <f t="shared" si="10"/>
        <v>0</v>
      </c>
      <c r="O83" s="10">
        <f t="shared" si="10"/>
        <v>0</v>
      </c>
      <c r="P83" s="10">
        <f t="shared" si="10"/>
        <v>0</v>
      </c>
      <c r="Q83" s="10">
        <v>6000</v>
      </c>
      <c r="R83" s="20">
        <f>SUM(R80:R82)</f>
        <v>21000</v>
      </c>
    </row>
    <row r="84" spans="1:19" x14ac:dyDescent="0.3">
      <c r="A84" s="7"/>
      <c r="B84" s="7"/>
      <c r="C84" s="7"/>
      <c r="D84" s="7" t="s">
        <v>92</v>
      </c>
      <c r="E84" s="23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>
        <v>3000</v>
      </c>
      <c r="R84" s="20">
        <v>2800</v>
      </c>
    </row>
    <row r="85" spans="1:19" x14ac:dyDescent="0.3">
      <c r="A85" s="7"/>
      <c r="B85" s="7"/>
      <c r="C85" s="7"/>
      <c r="D85" s="7" t="s">
        <v>93</v>
      </c>
      <c r="E85" s="2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>
        <v>2004</v>
      </c>
      <c r="R85" s="20">
        <v>1500</v>
      </c>
    </row>
    <row r="86" spans="1:19" x14ac:dyDescent="0.3">
      <c r="A86" s="7"/>
      <c r="B86" s="7"/>
      <c r="C86" s="7"/>
      <c r="D86" s="7" t="s">
        <v>94</v>
      </c>
      <c r="E86" s="2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>
        <v>8004</v>
      </c>
      <c r="R86" s="20">
        <v>8000</v>
      </c>
    </row>
    <row r="87" spans="1:19" x14ac:dyDescent="0.3">
      <c r="A87" s="7"/>
      <c r="B87" s="7"/>
      <c r="C87" s="7"/>
      <c r="D87" s="7" t="s">
        <v>95</v>
      </c>
      <c r="E87" s="2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>
        <v>1000</v>
      </c>
    </row>
    <row r="88" spans="1:19" x14ac:dyDescent="0.3">
      <c r="A88" s="7"/>
      <c r="B88" s="7"/>
      <c r="C88" s="7"/>
      <c r="D88" s="7" t="s">
        <v>96</v>
      </c>
      <c r="E88" s="2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9" x14ac:dyDescent="0.3">
      <c r="A89" s="7"/>
      <c r="B89" s="7"/>
      <c r="C89" s="7"/>
      <c r="D89" s="7"/>
      <c r="E89" s="23" t="s">
        <v>97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>
        <v>7200</v>
      </c>
      <c r="R89" s="20">
        <v>7200</v>
      </c>
      <c r="S89" s="17" t="s">
        <v>135</v>
      </c>
    </row>
    <row r="90" spans="1:19" x14ac:dyDescent="0.3">
      <c r="A90" s="7"/>
      <c r="B90" s="7"/>
      <c r="C90" s="7"/>
      <c r="D90" s="7"/>
      <c r="E90" s="23" t="s">
        <v>98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>
        <v>2004</v>
      </c>
      <c r="S90" s="17" t="s">
        <v>126</v>
      </c>
    </row>
    <row r="91" spans="1:19" x14ac:dyDescent="0.3">
      <c r="A91" s="7"/>
      <c r="B91" s="7"/>
      <c r="C91" s="7"/>
      <c r="D91" s="7"/>
      <c r="E91" s="23" t="s">
        <v>99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>
        <v>10000.08</v>
      </c>
      <c r="R91" s="20">
        <v>12000</v>
      </c>
    </row>
    <row r="92" spans="1:19" x14ac:dyDescent="0.3">
      <c r="A92" s="7"/>
      <c r="B92" s="7"/>
      <c r="C92" s="7"/>
      <c r="D92" s="7"/>
      <c r="E92" s="23" t="s">
        <v>100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>
        <v>6204</v>
      </c>
      <c r="R92" s="20">
        <v>7750</v>
      </c>
    </row>
    <row r="93" spans="1:19" x14ac:dyDescent="0.3">
      <c r="A93" s="7"/>
      <c r="B93" s="7"/>
      <c r="C93" s="7"/>
      <c r="D93" s="7" t="s">
        <v>101</v>
      </c>
      <c r="E93" s="23"/>
      <c r="F93" s="10">
        <f t="shared" ref="F93:P93" si="11">ROUND(SUM(F89:F92),5)</f>
        <v>0</v>
      </c>
      <c r="G93" s="10">
        <f t="shared" si="11"/>
        <v>0</v>
      </c>
      <c r="H93" s="10">
        <f t="shared" si="11"/>
        <v>0</v>
      </c>
      <c r="I93" s="10">
        <f t="shared" si="11"/>
        <v>0</v>
      </c>
      <c r="J93" s="10">
        <f t="shared" si="11"/>
        <v>0</v>
      </c>
      <c r="K93" s="10">
        <f t="shared" si="11"/>
        <v>0</v>
      </c>
      <c r="L93" s="10">
        <f t="shared" si="11"/>
        <v>0</v>
      </c>
      <c r="M93" s="10">
        <f t="shared" si="11"/>
        <v>0</v>
      </c>
      <c r="N93" s="10">
        <f t="shared" si="11"/>
        <v>0</v>
      </c>
      <c r="O93" s="10">
        <f t="shared" si="11"/>
        <v>0</v>
      </c>
      <c r="P93" s="10">
        <f t="shared" si="11"/>
        <v>0</v>
      </c>
      <c r="Q93" s="10">
        <f>ROUND(SUM(Q88:Q92),5)</f>
        <v>25408.080000000002</v>
      </c>
      <c r="R93" s="26">
        <f>SUM(R89:R92)</f>
        <v>26950</v>
      </c>
    </row>
    <row r="94" spans="1:19" x14ac:dyDescent="0.3">
      <c r="A94" s="7"/>
      <c r="B94" s="7"/>
      <c r="C94" s="7" t="s">
        <v>102</v>
      </c>
      <c r="D94" s="7"/>
      <c r="E94" s="23"/>
      <c r="F94" s="12">
        <f t="shared" ref="F94:P94" si="12">ROUND(SUM(F83:F87)+SUM(F93:F93)+SUM(F67:F79),5)</f>
        <v>0</v>
      </c>
      <c r="G94" s="12">
        <f t="shared" si="12"/>
        <v>0</v>
      </c>
      <c r="H94" s="12">
        <f t="shared" si="12"/>
        <v>0</v>
      </c>
      <c r="I94" s="12">
        <f t="shared" si="12"/>
        <v>0</v>
      </c>
      <c r="J94" s="12">
        <f t="shared" si="12"/>
        <v>0</v>
      </c>
      <c r="K94" s="12">
        <f t="shared" si="12"/>
        <v>0</v>
      </c>
      <c r="L94" s="12">
        <f t="shared" si="12"/>
        <v>0</v>
      </c>
      <c r="M94" s="12">
        <f t="shared" si="12"/>
        <v>0</v>
      </c>
      <c r="N94" s="12">
        <f t="shared" si="12"/>
        <v>0</v>
      </c>
      <c r="O94" s="12">
        <f t="shared" si="12"/>
        <v>0</v>
      </c>
      <c r="P94" s="12">
        <f t="shared" si="12"/>
        <v>0</v>
      </c>
      <c r="Q94" s="10">
        <f>ROUND(SUM(Q67:Q87)+SUM(Q93:Q93),5)</f>
        <v>49416.12</v>
      </c>
      <c r="R94" s="26">
        <f>SUM(R53,R61,R66,R68:R79,R83,R84:R87,R93)</f>
        <v>161244</v>
      </c>
    </row>
    <row r="95" spans="1:19" x14ac:dyDescent="0.3">
      <c r="A95" s="7"/>
      <c r="B95" s="7"/>
      <c r="C95" s="7" t="s">
        <v>103</v>
      </c>
      <c r="D95" s="7"/>
      <c r="E95" s="2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9" x14ac:dyDescent="0.3">
      <c r="A96" s="7"/>
      <c r="B96" s="7"/>
      <c r="C96" s="7"/>
      <c r="D96" s="7" t="s">
        <v>104</v>
      </c>
      <c r="E96" s="23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>
        <v>1500</v>
      </c>
      <c r="R96" s="20">
        <v>1000</v>
      </c>
    </row>
    <row r="97" spans="1:19" x14ac:dyDescent="0.3">
      <c r="A97" s="7"/>
      <c r="B97" s="7"/>
      <c r="C97" s="7"/>
      <c r="D97" s="7" t="s">
        <v>105</v>
      </c>
      <c r="E97" s="2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>
        <v>50</v>
      </c>
    </row>
    <row r="98" spans="1:19" x14ac:dyDescent="0.3">
      <c r="A98" s="7"/>
      <c r="B98" s="7"/>
      <c r="C98" s="7"/>
      <c r="D98" s="7" t="s">
        <v>106</v>
      </c>
      <c r="E98" s="23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>
        <v>1200</v>
      </c>
    </row>
    <row r="99" spans="1:19" x14ac:dyDescent="0.3">
      <c r="A99" s="7"/>
      <c r="B99" s="7"/>
      <c r="C99" s="7"/>
      <c r="D99" s="7" t="s">
        <v>107</v>
      </c>
      <c r="E99" s="2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>
        <v>3000</v>
      </c>
    </row>
    <row r="100" spans="1:19" x14ac:dyDescent="0.3">
      <c r="A100" s="7"/>
      <c r="B100" s="7"/>
      <c r="C100" s="7"/>
      <c r="D100" s="7" t="s">
        <v>108</v>
      </c>
      <c r="E100" s="23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>
        <v>72264</v>
      </c>
      <c r="R100" s="20">
        <v>80000</v>
      </c>
      <c r="S100" s="27" t="s">
        <v>127</v>
      </c>
    </row>
    <row r="101" spans="1:19" x14ac:dyDescent="0.3">
      <c r="A101" s="7"/>
      <c r="B101" s="7"/>
      <c r="C101" s="7"/>
      <c r="D101" s="7" t="s">
        <v>109</v>
      </c>
      <c r="E101" s="2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9" x14ac:dyDescent="0.3">
      <c r="A102" s="7"/>
      <c r="B102" s="7"/>
      <c r="C102" s="7"/>
      <c r="D102" s="7" t="s">
        <v>110</v>
      </c>
      <c r="E102" s="23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9" x14ac:dyDescent="0.3">
      <c r="A103" s="7"/>
      <c r="B103" s="7"/>
      <c r="C103" s="7"/>
      <c r="D103" s="7" t="s">
        <v>111</v>
      </c>
      <c r="E103" s="2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9" x14ac:dyDescent="0.3">
      <c r="A104" s="7"/>
      <c r="B104" s="7"/>
      <c r="C104" s="7"/>
      <c r="D104" s="7" t="s">
        <v>112</v>
      </c>
      <c r="E104" s="2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9" x14ac:dyDescent="0.3">
      <c r="A105" s="7"/>
      <c r="B105" s="7"/>
      <c r="C105" s="7"/>
      <c r="D105" s="7"/>
      <c r="E105" s="23" t="s">
        <v>113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9" x14ac:dyDescent="0.3">
      <c r="A106" s="7"/>
      <c r="B106" s="7"/>
      <c r="C106" s="7"/>
      <c r="D106" s="7"/>
      <c r="E106" s="23" t="s">
        <v>114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9" x14ac:dyDescent="0.3">
      <c r="A107" s="7"/>
      <c r="B107" s="7"/>
      <c r="C107" s="7"/>
      <c r="D107" s="7" t="s">
        <v>115</v>
      </c>
      <c r="E107" s="23"/>
      <c r="F107" s="10">
        <f t="shared" ref="F107:P107" si="13">ROUND(SUM(F105:F106),5)</f>
        <v>0</v>
      </c>
      <c r="G107" s="10">
        <f t="shared" si="13"/>
        <v>0</v>
      </c>
      <c r="H107" s="10">
        <f t="shared" si="13"/>
        <v>0</v>
      </c>
      <c r="I107" s="10">
        <f t="shared" si="13"/>
        <v>0</v>
      </c>
      <c r="J107" s="10">
        <f t="shared" si="13"/>
        <v>0</v>
      </c>
      <c r="K107" s="10">
        <f t="shared" si="13"/>
        <v>0</v>
      </c>
      <c r="L107" s="10">
        <f t="shared" si="13"/>
        <v>0</v>
      </c>
      <c r="M107" s="10">
        <f t="shared" si="13"/>
        <v>0</v>
      </c>
      <c r="N107" s="10">
        <f t="shared" si="13"/>
        <v>0</v>
      </c>
      <c r="O107" s="10">
        <f t="shared" si="13"/>
        <v>0</v>
      </c>
      <c r="P107" s="10">
        <f t="shared" si="13"/>
        <v>0</v>
      </c>
      <c r="Q107" s="10">
        <v>298224</v>
      </c>
      <c r="R107" s="20">
        <v>304200</v>
      </c>
      <c r="S107" s="17" t="s">
        <v>128</v>
      </c>
    </row>
    <row r="108" spans="1:19" x14ac:dyDescent="0.3">
      <c r="A108" s="7"/>
      <c r="B108" s="7"/>
      <c r="C108" s="7"/>
      <c r="D108" s="7" t="s">
        <v>116</v>
      </c>
      <c r="E108" s="2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>
        <v>208000.08</v>
      </c>
      <c r="R108" s="20">
        <v>313000</v>
      </c>
      <c r="S108" s="17" t="s">
        <v>132</v>
      </c>
    </row>
    <row r="109" spans="1:19" x14ac:dyDescent="0.3">
      <c r="A109" s="7"/>
      <c r="B109" s="7"/>
      <c r="C109" s="7"/>
      <c r="D109" s="7" t="s">
        <v>117</v>
      </c>
      <c r="E109" s="2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9" x14ac:dyDescent="0.3">
      <c r="A110" s="7"/>
      <c r="B110" s="7"/>
      <c r="C110" s="7"/>
      <c r="D110" s="7" t="s">
        <v>118</v>
      </c>
      <c r="E110" s="2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9" ht="31.2" x14ac:dyDescent="0.3">
      <c r="A111" s="7"/>
      <c r="B111" s="7"/>
      <c r="C111" s="7" t="s">
        <v>119</v>
      </c>
      <c r="D111" s="7"/>
      <c r="E111" s="23"/>
      <c r="F111" s="10">
        <f t="shared" ref="F111:P111" si="14">ROUND(SUM(F95:F103)+SUM(F107:F110),5)</f>
        <v>0</v>
      </c>
      <c r="G111" s="10">
        <f t="shared" si="14"/>
        <v>0</v>
      </c>
      <c r="H111" s="10">
        <f t="shared" si="14"/>
        <v>0</v>
      </c>
      <c r="I111" s="10">
        <f t="shared" si="14"/>
        <v>0</v>
      </c>
      <c r="J111" s="10">
        <f t="shared" si="14"/>
        <v>0</v>
      </c>
      <c r="K111" s="10">
        <f t="shared" si="14"/>
        <v>0</v>
      </c>
      <c r="L111" s="10">
        <f t="shared" si="14"/>
        <v>0</v>
      </c>
      <c r="M111" s="10">
        <f t="shared" si="14"/>
        <v>0</v>
      </c>
      <c r="N111" s="10">
        <f t="shared" si="14"/>
        <v>0</v>
      </c>
      <c r="O111" s="10">
        <f t="shared" si="14"/>
        <v>0</v>
      </c>
      <c r="P111" s="10">
        <f t="shared" si="14"/>
        <v>0</v>
      </c>
      <c r="Q111" s="10">
        <f>ROUND(SUM(Q95:Q103)+SUM(Q107:Q109),5)</f>
        <v>579988.07999999996</v>
      </c>
      <c r="R111" s="26">
        <f>SUM(R96:R110)</f>
        <v>702450</v>
      </c>
      <c r="S111" s="17" t="s">
        <v>134</v>
      </c>
    </row>
    <row r="112" spans="1:19" x14ac:dyDescent="0.3">
      <c r="A112" s="7"/>
      <c r="B112" s="7" t="s">
        <v>120</v>
      </c>
      <c r="C112" s="7"/>
      <c r="D112" s="7"/>
      <c r="E112" s="23"/>
      <c r="F112" s="10">
        <f t="shared" ref="F112:P112" si="15">ROUND(F53+F61+F66+F94+SUM(F111:F111),5)</f>
        <v>0</v>
      </c>
      <c r="G112" s="10">
        <f t="shared" si="15"/>
        <v>0</v>
      </c>
      <c r="H112" s="10">
        <f t="shared" si="15"/>
        <v>0</v>
      </c>
      <c r="I112" s="10">
        <f t="shared" si="15"/>
        <v>0</v>
      </c>
      <c r="J112" s="10">
        <f t="shared" si="15"/>
        <v>0</v>
      </c>
      <c r="K112" s="10">
        <f t="shared" si="15"/>
        <v>0</v>
      </c>
      <c r="L112" s="10">
        <f t="shared" si="15"/>
        <v>0</v>
      </c>
      <c r="M112" s="10">
        <f t="shared" si="15"/>
        <v>0</v>
      </c>
      <c r="N112" s="10">
        <f t="shared" si="15"/>
        <v>0</v>
      </c>
      <c r="O112" s="10">
        <f t="shared" si="15"/>
        <v>0</v>
      </c>
      <c r="P112" s="10">
        <f t="shared" si="15"/>
        <v>0</v>
      </c>
      <c r="Q112" s="10">
        <f>ROUND(Q43+Q53+Q66+Q94+SUM(Q111:Q111),5)</f>
        <v>676684.36</v>
      </c>
      <c r="R112" s="26">
        <f>SUM(R94,R111)</f>
        <v>863694</v>
      </c>
      <c r="S112" s="17" t="s">
        <v>133</v>
      </c>
    </row>
    <row r="113" spans="1:19" ht="16.2" thickBot="1" x14ac:dyDescent="0.35">
      <c r="A113" s="7" t="s">
        <v>121</v>
      </c>
      <c r="B113" s="7"/>
      <c r="C113" s="7"/>
      <c r="D113" s="7"/>
      <c r="E113" s="23"/>
      <c r="F113" s="13">
        <f t="shared" ref="F113:Q113" si="16">ROUND(F2+F42-F112,5)</f>
        <v>0</v>
      </c>
      <c r="G113" s="13">
        <f t="shared" si="16"/>
        <v>0</v>
      </c>
      <c r="H113" s="13">
        <f t="shared" si="16"/>
        <v>0</v>
      </c>
      <c r="I113" s="13">
        <f t="shared" si="16"/>
        <v>0</v>
      </c>
      <c r="J113" s="13">
        <f t="shared" si="16"/>
        <v>0</v>
      </c>
      <c r="K113" s="13">
        <f t="shared" si="16"/>
        <v>0</v>
      </c>
      <c r="L113" s="13">
        <f t="shared" si="16"/>
        <v>0</v>
      </c>
      <c r="M113" s="13">
        <f t="shared" si="16"/>
        <v>0</v>
      </c>
      <c r="N113" s="13">
        <f t="shared" si="16"/>
        <v>0</v>
      </c>
      <c r="O113" s="13">
        <f t="shared" si="16"/>
        <v>0</v>
      </c>
      <c r="P113" s="13">
        <f t="shared" si="16"/>
        <v>0</v>
      </c>
      <c r="Q113" s="8">
        <f t="shared" si="16"/>
        <v>26738.68</v>
      </c>
      <c r="R113" s="28">
        <f>SUM(R42-R112)</f>
        <v>-25396</v>
      </c>
      <c r="S113" s="17" t="s">
        <v>150</v>
      </c>
    </row>
    <row r="114" spans="1:19" s="15" customFormat="1" ht="16.2" thickTop="1" x14ac:dyDescent="0.3">
      <c r="A114" s="14"/>
      <c r="B114" s="14"/>
      <c r="C114" s="14"/>
      <c r="D114" s="14"/>
      <c r="E114" s="24"/>
      <c r="R114" s="20"/>
      <c r="S114" s="18"/>
    </row>
    <row r="115" spans="1:19" s="15" customFormat="1" x14ac:dyDescent="0.3">
      <c r="A115" s="14"/>
      <c r="B115" s="14"/>
      <c r="C115" s="14"/>
      <c r="D115" s="14"/>
      <c r="E115" s="24"/>
      <c r="R115" s="20"/>
      <c r="S115" s="18"/>
    </row>
    <row r="116" spans="1:19" s="15" customFormat="1" x14ac:dyDescent="0.3">
      <c r="A116" s="14"/>
      <c r="B116" s="14"/>
      <c r="C116" s="14"/>
      <c r="D116" s="14"/>
      <c r="E116" s="32" t="s">
        <v>140</v>
      </c>
      <c r="F116" s="16"/>
      <c r="R116" s="20"/>
      <c r="S116" s="18"/>
    </row>
    <row r="117" spans="1:19" s="15" customFormat="1" x14ac:dyDescent="0.3">
      <c r="A117" s="14"/>
      <c r="B117" s="14"/>
      <c r="C117" s="14"/>
      <c r="D117" s="14"/>
      <c r="E117" s="29" t="s">
        <v>136</v>
      </c>
      <c r="F117" s="16"/>
      <c r="R117" s="20"/>
      <c r="S117" s="18"/>
    </row>
    <row r="118" spans="1:19" s="15" customFormat="1" x14ac:dyDescent="0.3">
      <c r="A118" s="14"/>
      <c r="B118" s="14"/>
      <c r="C118" s="14"/>
      <c r="D118" s="14"/>
      <c r="E118" s="29" t="s">
        <v>137</v>
      </c>
      <c r="F118" s="16"/>
      <c r="R118" s="20"/>
      <c r="S118" s="18"/>
    </row>
    <row r="119" spans="1:19" s="15" customFormat="1" ht="16.2" customHeight="1" x14ac:dyDescent="0.3">
      <c r="A119" s="14"/>
      <c r="B119" s="14"/>
      <c r="C119" s="14"/>
      <c r="D119" s="14"/>
      <c r="E119" s="30" t="s">
        <v>138</v>
      </c>
      <c r="F119" s="16"/>
      <c r="R119" s="20"/>
      <c r="S119" s="18"/>
    </row>
    <row r="120" spans="1:19" s="15" customFormat="1" ht="16.2" customHeight="1" x14ac:dyDescent="0.3">
      <c r="A120" s="14"/>
      <c r="B120" s="14"/>
      <c r="C120" s="14"/>
      <c r="D120" s="14"/>
      <c r="E120" s="30" t="s">
        <v>145</v>
      </c>
      <c r="F120" s="16"/>
      <c r="R120" s="20"/>
      <c r="S120" s="18"/>
    </row>
    <row r="121" spans="1:19" s="15" customFormat="1" x14ac:dyDescent="0.3">
      <c r="A121" s="14"/>
      <c r="B121" s="14"/>
      <c r="C121" s="14"/>
      <c r="D121" s="14"/>
      <c r="E121" s="30" t="s">
        <v>139</v>
      </c>
      <c r="F121" s="16"/>
      <c r="R121" s="20"/>
      <c r="S121" s="18"/>
    </row>
    <row r="122" spans="1:19" s="15" customFormat="1" x14ac:dyDescent="0.3">
      <c r="A122" s="14"/>
      <c r="B122" s="14"/>
      <c r="C122" s="14"/>
      <c r="D122" s="14"/>
      <c r="E122" s="25"/>
      <c r="F122" s="16"/>
      <c r="R122" s="20"/>
      <c r="S122" s="18"/>
    </row>
    <row r="123" spans="1:19" s="15" customFormat="1" ht="31.2" x14ac:dyDescent="0.3">
      <c r="A123" s="14"/>
      <c r="B123" s="14"/>
      <c r="C123" s="14"/>
      <c r="D123" s="14"/>
      <c r="E123" s="31" t="s">
        <v>146</v>
      </c>
      <c r="F123" s="16"/>
      <c r="R123" s="20"/>
      <c r="S123" s="18"/>
    </row>
    <row r="124" spans="1:19" s="15" customFormat="1" x14ac:dyDescent="0.3">
      <c r="A124" s="14"/>
      <c r="B124" s="14"/>
      <c r="C124" s="14"/>
      <c r="D124" s="14"/>
      <c r="E124" s="25"/>
      <c r="F124" s="16"/>
      <c r="R124" s="20"/>
      <c r="S124" s="18"/>
    </row>
    <row r="125" spans="1:19" s="15" customFormat="1" x14ac:dyDescent="0.3">
      <c r="A125" s="14"/>
      <c r="B125" s="14"/>
      <c r="C125" s="14"/>
      <c r="D125" s="14"/>
      <c r="E125" s="25"/>
      <c r="F125" s="16"/>
      <c r="R125" s="20"/>
      <c r="S125" s="18"/>
    </row>
    <row r="126" spans="1:19" s="15" customFormat="1" x14ac:dyDescent="0.3">
      <c r="A126" s="14"/>
      <c r="B126" s="14"/>
      <c r="C126" s="14"/>
      <c r="D126" s="14"/>
      <c r="E126" s="34" t="s">
        <v>141</v>
      </c>
      <c r="F126" s="16"/>
      <c r="R126" s="20"/>
      <c r="S126" s="18"/>
    </row>
    <row r="127" spans="1:19" s="15" customFormat="1" ht="62.4" x14ac:dyDescent="0.3">
      <c r="A127" s="14"/>
      <c r="B127" s="14"/>
      <c r="C127" s="14"/>
      <c r="D127" s="14"/>
      <c r="E127" s="33" t="s">
        <v>142</v>
      </c>
      <c r="F127" s="16"/>
      <c r="R127" s="20"/>
      <c r="S127" s="18" t="s">
        <v>151</v>
      </c>
    </row>
    <row r="128" spans="1:19" ht="31.2" x14ac:dyDescent="0.3">
      <c r="E128" s="24" t="s">
        <v>143</v>
      </c>
      <c r="S128" s="17" t="s">
        <v>153</v>
      </c>
    </row>
    <row r="129" spans="5:19" ht="41.4" customHeight="1" x14ac:dyDescent="0.3">
      <c r="E129" s="24" t="s">
        <v>144</v>
      </c>
      <c r="S129" s="35" t="s">
        <v>152</v>
      </c>
    </row>
    <row r="130" spans="5:19" ht="62.4" x14ac:dyDescent="0.3">
      <c r="E130" s="24" t="s">
        <v>155</v>
      </c>
      <c r="S130" s="17" t="s">
        <v>154</v>
      </c>
    </row>
  </sheetData>
  <printOptions gridLines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2023-11-16T00:07:20Z</cp:lastPrinted>
  <dcterms:created xsi:type="dcterms:W3CDTF">2023-11-08T19:25:12Z</dcterms:created>
  <dcterms:modified xsi:type="dcterms:W3CDTF">2023-11-20T21:59:57Z</dcterms:modified>
</cp:coreProperties>
</file>